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pfs02.dip.intranet\USERDATA\VPrskalo\Desktop\ZA PRINTANJE\"/>
    </mc:Choice>
  </mc:AlternateContent>
  <bookViews>
    <workbookView xWindow="0" yWindow="0" windowWidth="23040" windowHeight="8208" tabRatio="801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financiranja-ekonomska'!$A$1:$G$9</definedName>
    <definedName name="_xlnm.Print_Area" localSheetId="5">' Račun financiranja-izvori'!$B$1:$G$6</definedName>
    <definedName name="_xlnm.Print_Area" localSheetId="1">' Račun prihoda i rashoda-ekonom'!$B$1:$H$24</definedName>
    <definedName name="_xlnm.Print_Area" localSheetId="2">' Račun prihoda i rashoda-izvori'!$B$1:$G$18</definedName>
    <definedName name="_xlnm.Print_Area" localSheetId="3">' Račun rashoda-funkcija'!$B$1:$G$8</definedName>
    <definedName name="_xlnm.Print_Area" localSheetId="6">'POSEBNI DIO'!$A$2:$G$18</definedName>
    <definedName name="_xlnm.Print_Area" localSheetId="0">SAŽETAK!$A$1:$J$29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7" l="1"/>
  <c r="E24" i="3"/>
  <c r="E18" i="3"/>
  <c r="E17" i="3"/>
  <c r="D18" i="3"/>
  <c r="D24" i="3"/>
  <c r="D9" i="3"/>
  <c r="E27" i="3"/>
  <c r="F27" i="3"/>
  <c r="G27" i="3"/>
  <c r="H27" i="3"/>
  <c r="D27" i="3"/>
  <c r="G12" i="1"/>
  <c r="G13" i="1"/>
  <c r="F12" i="1"/>
  <c r="F13" i="1"/>
  <c r="E20" i="7" l="1"/>
  <c r="F20" i="7"/>
  <c r="G20" i="7"/>
  <c r="C20" i="7"/>
  <c r="D25" i="7"/>
  <c r="D13" i="7"/>
  <c r="E13" i="7"/>
  <c r="E12" i="7" s="1"/>
  <c r="F13" i="7"/>
  <c r="F12" i="7" s="1"/>
  <c r="G13" i="7"/>
  <c r="G12" i="7" s="1"/>
  <c r="D36" i="7"/>
  <c r="E36" i="7"/>
  <c r="F36" i="7"/>
  <c r="G36" i="7"/>
  <c r="C36" i="7"/>
  <c r="D32" i="7"/>
  <c r="E32" i="7"/>
  <c r="F32" i="7"/>
  <c r="G32" i="7"/>
  <c r="C32" i="7"/>
  <c r="E25" i="7"/>
  <c r="F25" i="7"/>
  <c r="G25" i="7"/>
  <c r="D28" i="7"/>
  <c r="E28" i="7"/>
  <c r="F28" i="7"/>
  <c r="G28" i="7"/>
  <c r="C28" i="7"/>
  <c r="C25" i="7"/>
  <c r="D21" i="7"/>
  <c r="E21" i="7"/>
  <c r="F21" i="7"/>
  <c r="G21" i="7"/>
  <c r="C21" i="7"/>
  <c r="D14" i="7"/>
  <c r="E14" i="7"/>
  <c r="F14" i="7"/>
  <c r="G14" i="7"/>
  <c r="C14" i="7"/>
  <c r="D35" i="7"/>
  <c r="D34" i="7" s="1"/>
  <c r="E35" i="7"/>
  <c r="E34" i="7" s="1"/>
  <c r="F35" i="7"/>
  <c r="F34" i="7" s="1"/>
  <c r="G35" i="7"/>
  <c r="G34" i="7" s="1"/>
  <c r="D31" i="7"/>
  <c r="D30" i="7" s="1"/>
  <c r="E31" i="7"/>
  <c r="E30" i="7" s="1"/>
  <c r="F31" i="7"/>
  <c r="F30" i="7" s="1"/>
  <c r="G31" i="7"/>
  <c r="G30" i="7" s="1"/>
  <c r="D27" i="7"/>
  <c r="E27" i="7"/>
  <c r="E9" i="7" s="1"/>
  <c r="F27" i="7"/>
  <c r="F9" i="7" s="1"/>
  <c r="G27" i="7"/>
  <c r="G9" i="7" s="1"/>
  <c r="D9" i="7"/>
  <c r="C35" i="7"/>
  <c r="C34" i="7" s="1"/>
  <c r="C31" i="7"/>
  <c r="C30" i="7"/>
  <c r="C27" i="7"/>
  <c r="C9" i="7" s="1"/>
  <c r="C13" i="7"/>
  <c r="C12" i="7" s="1"/>
  <c r="E7" i="10"/>
  <c r="E6" i="10" s="1"/>
  <c r="F7" i="10"/>
  <c r="F6" i="10" s="1"/>
  <c r="G7" i="10"/>
  <c r="G6" i="10" s="1"/>
  <c r="D7" i="10"/>
  <c r="D6" i="10" s="1"/>
  <c r="C7" i="10"/>
  <c r="C6" i="10" s="1"/>
  <c r="D7" i="9"/>
  <c r="D6" i="9" s="1"/>
  <c r="E7" i="9"/>
  <c r="F7" i="9"/>
  <c r="F6" i="9" s="1"/>
  <c r="G7" i="9"/>
  <c r="D15" i="9"/>
  <c r="D14" i="9" s="1"/>
  <c r="E15" i="9"/>
  <c r="E14" i="9" s="1"/>
  <c r="F15" i="9"/>
  <c r="F14" i="9" s="1"/>
  <c r="G15" i="9"/>
  <c r="G14" i="9" s="1"/>
  <c r="C15" i="9"/>
  <c r="C14" i="9" s="1"/>
  <c r="C7" i="9"/>
  <c r="D17" i="9"/>
  <c r="E17" i="9"/>
  <c r="F17" i="9"/>
  <c r="G17" i="9"/>
  <c r="C17" i="9"/>
  <c r="D9" i="9"/>
  <c r="E9" i="9"/>
  <c r="F9" i="9"/>
  <c r="G9" i="9"/>
  <c r="C9" i="9"/>
  <c r="D12" i="7" l="1"/>
  <c r="D8" i="7"/>
  <c r="C8" i="7"/>
  <c r="C7" i="7" s="1"/>
  <c r="C6" i="7" s="1"/>
  <c r="C6" i="9"/>
  <c r="C19" i="7"/>
  <c r="C11" i="7" s="1"/>
  <c r="C10" i="7" s="1"/>
  <c r="G19" i="7"/>
  <c r="G11" i="7" s="1"/>
  <c r="G10" i="7" s="1"/>
  <c r="F19" i="7"/>
  <c r="F11" i="7" s="1"/>
  <c r="F10" i="7" s="1"/>
  <c r="G8" i="7"/>
  <c r="G7" i="7" s="1"/>
  <c r="G6" i="7" s="1"/>
  <c r="E8" i="7"/>
  <c r="E7" i="7" s="1"/>
  <c r="E6" i="7" s="1"/>
  <c r="D7" i="7"/>
  <c r="D6" i="7" s="1"/>
  <c r="F8" i="7"/>
  <c r="F7" i="7" s="1"/>
  <c r="F6" i="7" s="1"/>
  <c r="E19" i="7"/>
  <c r="E11" i="7" s="1"/>
  <c r="E10" i="7" s="1"/>
  <c r="D19" i="7"/>
  <c r="G6" i="9"/>
  <c r="E6" i="9"/>
  <c r="E16" i="3"/>
  <c r="E22" i="3"/>
  <c r="F22" i="3"/>
  <c r="G22" i="3"/>
  <c r="H22" i="3"/>
  <c r="D22" i="3"/>
  <c r="F16" i="3"/>
  <c r="G16" i="3"/>
  <c r="H16" i="3"/>
  <c r="D16" i="3"/>
  <c r="E9" i="3"/>
  <c r="E8" i="3" s="1"/>
  <c r="F9" i="3"/>
  <c r="F8" i="3" s="1"/>
  <c r="G9" i="3"/>
  <c r="G8" i="3" s="1"/>
  <c r="H9" i="3"/>
  <c r="H8" i="3" s="1"/>
  <c r="D8" i="3"/>
  <c r="G14" i="1"/>
  <c r="F14" i="1"/>
  <c r="G11" i="1"/>
  <c r="F11" i="1"/>
  <c r="G27" i="1"/>
  <c r="F27" i="1"/>
  <c r="G26" i="1"/>
  <c r="F26" i="1"/>
  <c r="G23" i="1"/>
  <c r="F23" i="1"/>
  <c r="J12" i="1"/>
  <c r="I12" i="1"/>
  <c r="H14" i="1"/>
  <c r="H15" i="1" s="1"/>
  <c r="I14" i="1"/>
  <c r="J14" i="1"/>
  <c r="I11" i="1"/>
  <c r="I15" i="1" s="1"/>
  <c r="J11" i="1"/>
  <c r="J15" i="1" s="1"/>
  <c r="H11" i="1"/>
  <c r="D11" i="7" l="1"/>
  <c r="D10" i="7" s="1"/>
  <c r="F15" i="3"/>
  <c r="E15" i="3"/>
  <c r="H15" i="3"/>
  <c r="G15" i="3"/>
  <c r="D15" i="3"/>
  <c r="F15" i="1"/>
  <c r="G15" i="1"/>
</calcChain>
</file>

<file path=xl/sharedStrings.xml><?xml version="1.0" encoding="utf-8"?>
<sst xmlns="http://schemas.openxmlformats.org/spreadsheetml/2006/main" count="168" uniqueCount="78">
  <si>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</si>
  <si>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</si>
  <si>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</si>
  <si>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</si>
  <si>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</si>
  <si>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</si>
  <si>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</si>
  <si>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</si>
  <si>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</si>
  <si>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</si>
  <si>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</si>
  <si>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</si>
  <si>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</si>
  <si>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</si>
  <si>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</si>
  <si>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</si>
  <si>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</si>
  <si>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</si>
  <si>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</si>
  <si>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</si>
  <si>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</si>
  <si>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</si>
  <si>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</si>
  <si>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</si>
  <si>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</si>
  <si>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</si>
  <si>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</si>
  <si>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</si>
  <si>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</si>
  <si>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</si>
  <si>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</si>
  <si>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</si>
  <si>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</si>
  <si>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</si>
  <si>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</si>
  <si>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</si>
  <si>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</si>
  <si>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</si>
  <si>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RAZRED I NAZIV</t>
  </si>
  <si>
    <t>Razred/
skupina</t>
  </si>
  <si>
    <t>Razred i naziv</t>
  </si>
  <si>
    <t>NAZIV</t>
  </si>
  <si>
    <t>Opći prihodi i primici</t>
  </si>
  <si>
    <t>01</t>
  </si>
  <si>
    <t>Opće javne usluge</t>
  </si>
  <si>
    <t>ŠIFRA</t>
  </si>
  <si>
    <t>FINANCIJSKI PLAN PRORAČUNSKOG KORISNIKA DRŽAVNOG PRORAČUNA
 ZA GODINU 2026. I PROJEKCIJE ZA GODINE 2027. I 2028.</t>
  </si>
  <si>
    <t>TEKUĆI PLAN 
2025</t>
  </si>
  <si>
    <t>PLAN 
2026</t>
  </si>
  <si>
    <t>PROJEKCIJA 
2027</t>
  </si>
  <si>
    <t>PROJEKCIJA
2028</t>
  </si>
  <si>
    <t>IZVRŠENJE 
2024</t>
  </si>
  <si>
    <t>Razred</t>
  </si>
  <si>
    <t>Skupina</t>
  </si>
  <si>
    <t>Prihodi iz proračuna</t>
  </si>
  <si>
    <t>Financijski rashodi</t>
  </si>
  <si>
    <t>Pomoći dane u inozemstvo i unutar općeg proračuna</t>
  </si>
  <si>
    <t>Ostali rashodi</t>
  </si>
  <si>
    <t>Rashodi za nabavu proizvedene dugotrajne imovine</t>
  </si>
  <si>
    <t>Pomoći EU</t>
  </si>
  <si>
    <t>Porogrami Unije</t>
  </si>
  <si>
    <t xml:space="preserve">016 </t>
  </si>
  <si>
    <t>Opće javne usluge koje nisu drugdje svrstane</t>
  </si>
  <si>
    <t>012</t>
  </si>
  <si>
    <t>DRŽAVNO IZBORNO POVJERENSTVO REPUBLIKE HRVATSKE</t>
  </si>
  <si>
    <t>01205</t>
  </si>
  <si>
    <t>11</t>
  </si>
  <si>
    <t>Programi Unije - predfinanciranje iz izvora 11 Opći prihodi i primici</t>
  </si>
  <si>
    <t>POLITIČKI SUSTAV</t>
  </si>
  <si>
    <t>PROVEDBA IZBORA I REFERENDUMA</t>
  </si>
  <si>
    <t>A896001</t>
  </si>
  <si>
    <t>A896002</t>
  </si>
  <si>
    <t>A896006</t>
  </si>
  <si>
    <t>K896003</t>
  </si>
  <si>
    <t xml:space="preserve">PROVEDBA IZBORA </t>
  </si>
  <si>
    <t>ADMINISTRACIJA I UPRAVLJANJE</t>
  </si>
  <si>
    <t>PROVEDBA REFERENDUMA</t>
  </si>
  <si>
    <t>INFORMATIZACIJA DRŽAVNOG IZBORNOG POVJERENSTVA REPUBLIKE HRVATSKE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</si>
</sst>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1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/>
    </xf>
    <xf numFmtId="0" fontId="6" fillId="3" borderId="3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vertical="center" wrapText="1"/>
    </xf>
    <xf numFmtId="49" fontId="15" fillId="3" borderId="4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1" applyNumberFormat="1" applyFont="1" applyFill="1" applyBorder="1" applyAlignment="1" applyProtection="1">
      <alignment horizontal="left" vertical="center" wrapText="1"/>
    </xf>
    <xf numFmtId="0" fontId="18" fillId="2" borderId="3" xfId="1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</xf>
    <xf numFmtId="4" fontId="11" fillId="3" borderId="3" xfId="0" applyNumberFormat="1" applyFont="1" applyFill="1" applyBorder="1" applyAlignment="1" applyProtection="1">
      <alignment vertical="center"/>
    </xf>
    <xf numFmtId="4" fontId="11" fillId="3" borderId="3" xfId="0" applyNumberFormat="1" applyFont="1" applyFill="1" applyBorder="1" applyAlignment="1" applyProtection="1">
      <alignment vertical="center" wrapText="1"/>
    </xf>
    <xf numFmtId="4" fontId="11" fillId="0" borderId="3" xfId="0" applyNumberFormat="1" applyFont="1" applyFill="1" applyBorder="1" applyAlignment="1" applyProtection="1">
      <alignment vertical="center"/>
    </xf>
    <xf numFmtId="4" fontId="11" fillId="0" borderId="3" xfId="0" applyNumberFormat="1" applyFont="1" applyFill="1" applyBorder="1" applyAlignment="1" applyProtection="1">
      <alignment vertical="center" wrapText="1"/>
    </xf>
    <xf numFmtId="0" fontId="15" fillId="3" borderId="1" xfId="0" applyNumberFormat="1" applyFont="1" applyFill="1" applyBorder="1" applyAlignment="1" applyProtection="1">
      <alignment horizontal="right" vertical="center" wrapText="1"/>
    </xf>
    <xf numFmtId="4" fontId="11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3" fontId="11" fillId="2" borderId="3" xfId="0" applyNumberFormat="1" applyFont="1" applyFill="1" applyBorder="1" applyAlignment="1" applyProtection="1">
      <alignment horizontal="right" vertical="center" wrapText="1"/>
    </xf>
    <xf numFmtId="3" fontId="9" fillId="2" borderId="3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 applyProtection="1">
      <alignment vertical="center" wrapText="1"/>
    </xf>
    <xf numFmtId="4" fontId="9" fillId="2" borderId="3" xfId="0" applyNumberFormat="1" applyFont="1" applyFill="1" applyBorder="1" applyAlignment="1" applyProtection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horizontal="right"/>
    </xf>
    <xf numFmtId="3" fontId="1" fillId="0" borderId="3" xfId="0" applyNumberFormat="1" applyFont="1" applyBorder="1"/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4" fontId="18" fillId="2" borderId="4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 applyProtection="1">
      <alignment horizontal="right" vertical="center" wrapText="1"/>
    </xf>
    <xf numFmtId="3" fontId="18" fillId="2" borderId="4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Border="1"/>
    <xf numFmtId="3" fontId="3" fillId="2" borderId="4" xfId="0" applyNumberFormat="1" applyFont="1" applyFill="1" applyBorder="1" applyAlignment="1" applyProtection="1">
      <alignment horizontal="right" vertical="center" wrapText="1"/>
    </xf>
    <xf numFmtId="49" fontId="6" fillId="2" borderId="3" xfId="1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9" fontId="6" fillId="2" borderId="3" xfId="1" applyNumberFormat="1" applyFont="1" applyFill="1" applyBorder="1" applyAlignment="1" applyProtection="1">
      <alignment horizontal="center" vertical="center" wrapText="1"/>
    </xf>
    <xf numFmtId="0" fontId="6" fillId="2" borderId="3" xfId="1" applyNumberFormat="1" applyFont="1" applyFill="1" applyBorder="1" applyAlignment="1" applyProtection="1">
      <alignment horizontal="center" vertical="center" wrapText="1"/>
    </xf>
    <xf numFmtId="0" fontId="18" fillId="2" borderId="3" xfId="0" applyNumberFormat="1" applyFont="1" applyFill="1" applyBorder="1" applyAlignment="1" applyProtection="1">
      <alignment horizontal="center" vertical="center" wrapText="1"/>
    </xf>
    <xf numFmtId="49" fontId="18" fillId="2" borderId="3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4" fontId="11" fillId="0" borderId="0" xfId="0" applyNumberFormat="1" applyFont="1" applyFill="1" applyBorder="1" applyAlignment="1" applyProtection="1">
      <alignment vertical="center"/>
    </xf>
  </cellXfs>
  <cellStyles count="2">
    <cellStyle name="Normalno" xfId="0" builtinId="0"/>
    <cellStyle name="Normalno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activeCell="F30" sqref="F30"/>
    </sheetView>
  </sheetViews>
  <sheetFormatPr defaultRowHeight="14.4" x14ac:dyDescent="0.3"/>
  <cols>
    <col min="5" max="5" width="25.33203125" customWidth="1"/>
    <col min="6" max="10" width="19.44140625" customWidth="1"/>
    <col min="11" max="12" width="25.33203125" customWidth="1"/>
  </cols>
  <sheetData>
    <row r="1" spans="1:12" ht="42" customHeight="1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38"/>
      <c r="L1" s="38"/>
    </row>
    <row r="2" spans="1:12" ht="18" customHeight="1" x14ac:dyDescent="0.3">
      <c r="A2" s="5"/>
      <c r="B2" s="5"/>
      <c r="C2" s="5"/>
      <c r="D2" s="5"/>
      <c r="E2" s="5"/>
      <c r="F2" s="22"/>
      <c r="G2" s="22"/>
      <c r="H2" s="5"/>
      <c r="I2" s="5"/>
      <c r="J2" s="5"/>
      <c r="K2" s="5"/>
      <c r="L2" s="5"/>
    </row>
    <row r="3" spans="1:12" ht="15.75" customHeight="1" x14ac:dyDescent="0.3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36"/>
      <c r="L3" s="36"/>
    </row>
    <row r="4" spans="1:12" ht="17.399999999999999" x14ac:dyDescent="0.3">
      <c r="A4" s="5"/>
      <c r="B4" s="5"/>
      <c r="C4" s="5"/>
      <c r="D4" s="5"/>
      <c r="E4" s="5"/>
      <c r="F4" s="22"/>
      <c r="G4" s="22"/>
      <c r="H4" s="5"/>
      <c r="I4" s="5"/>
      <c r="J4" s="5"/>
      <c r="K4" s="6"/>
      <c r="L4" s="6"/>
    </row>
    <row r="5" spans="1:12" ht="18" customHeight="1" x14ac:dyDescent="0.3">
      <c r="A5" s="96" t="s">
        <v>19</v>
      </c>
      <c r="B5" s="96"/>
      <c r="C5" s="96"/>
      <c r="D5" s="96"/>
      <c r="E5" s="96"/>
      <c r="F5" s="96"/>
      <c r="G5" s="96"/>
      <c r="H5" s="96"/>
      <c r="I5" s="96"/>
      <c r="J5" s="96"/>
      <c r="K5" s="35"/>
      <c r="L5" s="35"/>
    </row>
    <row r="6" spans="1:12" ht="17.399999999999999" x14ac:dyDescent="0.3">
      <c r="A6" s="1"/>
      <c r="B6" s="2"/>
      <c r="C6" s="2"/>
      <c r="D6" s="2"/>
      <c r="E6" s="7"/>
      <c r="F6" s="7"/>
      <c r="G6" s="7"/>
      <c r="H6" s="8"/>
      <c r="I6" s="8"/>
      <c r="J6" s="30"/>
    </row>
    <row r="7" spans="1:12" ht="26.4" x14ac:dyDescent="0.3">
      <c r="A7" s="107" t="s">
        <v>38</v>
      </c>
      <c r="B7" s="108"/>
      <c r="C7" s="108"/>
      <c r="D7" s="108"/>
      <c r="E7" s="108"/>
      <c r="F7" s="39" t="s">
        <v>51</v>
      </c>
      <c r="G7" s="39" t="s">
        <v>47</v>
      </c>
      <c r="H7" s="4" t="s">
        <v>48</v>
      </c>
      <c r="I7" s="4" t="s">
        <v>49</v>
      </c>
      <c r="J7" s="4" t="s">
        <v>50</v>
      </c>
    </row>
    <row r="8" spans="1:12" ht="12" customHeight="1" x14ac:dyDescent="0.3">
      <c r="A8" s="109">
        <v>1</v>
      </c>
      <c r="B8" s="109"/>
      <c r="C8" s="109"/>
      <c r="D8" s="109"/>
      <c r="E8" s="109"/>
      <c r="F8" s="43">
        <v>2</v>
      </c>
      <c r="G8" s="43">
        <v>3</v>
      </c>
      <c r="H8" s="44">
        <v>4</v>
      </c>
      <c r="I8" s="44">
        <v>5</v>
      </c>
      <c r="J8" s="44">
        <v>6</v>
      </c>
    </row>
    <row r="9" spans="1:12" x14ac:dyDescent="0.3">
      <c r="A9" s="105" t="s">
        <v>21</v>
      </c>
      <c r="B9" s="102"/>
      <c r="C9" s="102"/>
      <c r="D9" s="102"/>
      <c r="E9" s="98"/>
      <c r="F9" s="65">
        <v>31147482.789999999</v>
      </c>
      <c r="G9" s="65">
        <v>14817384</v>
      </c>
      <c r="H9" s="26">
        <v>2676500</v>
      </c>
      <c r="I9" s="26">
        <v>3369700</v>
      </c>
      <c r="J9" s="26">
        <v>23000400</v>
      </c>
    </row>
    <row r="10" spans="1:12" x14ac:dyDescent="0.3">
      <c r="A10" s="106" t="s">
        <v>22</v>
      </c>
      <c r="B10" s="98"/>
      <c r="C10" s="98"/>
      <c r="D10" s="98"/>
      <c r="E10" s="98"/>
      <c r="F10" s="65">
        <v>0</v>
      </c>
      <c r="G10" s="65">
        <v>0</v>
      </c>
      <c r="H10" s="26">
        <v>0</v>
      </c>
      <c r="I10" s="26">
        <v>0</v>
      </c>
      <c r="J10" s="26">
        <v>0</v>
      </c>
    </row>
    <row r="11" spans="1:12" x14ac:dyDescent="0.3">
      <c r="A11" s="103" t="s">
        <v>0</v>
      </c>
      <c r="B11" s="100"/>
      <c r="C11" s="100"/>
      <c r="D11" s="100"/>
      <c r="E11" s="104"/>
      <c r="F11" s="63">
        <f>SUM(F9:F10)</f>
        <v>31147482.789999999</v>
      </c>
      <c r="G11" s="63">
        <f>SUM(G9:G10)</f>
        <v>14817384</v>
      </c>
      <c r="H11" s="25">
        <f>SUM(H9:H10)</f>
        <v>2676500</v>
      </c>
      <c r="I11" s="25">
        <f t="shared" ref="I11:J11" si="0">SUM(I9:I10)</f>
        <v>3369700</v>
      </c>
      <c r="J11" s="25">
        <f t="shared" si="0"/>
        <v>23000400</v>
      </c>
    </row>
    <row r="12" spans="1:12" x14ac:dyDescent="0.3">
      <c r="A12" s="101" t="s">
        <v>23</v>
      </c>
      <c r="B12" s="102"/>
      <c r="C12" s="102"/>
      <c r="D12" s="102"/>
      <c r="E12" s="102"/>
      <c r="F12" s="66">
        <f>31147482.79-30793.93</f>
        <v>31116688.859999999</v>
      </c>
      <c r="G12" s="66">
        <f>14817384-110650</f>
        <v>14706734</v>
      </c>
      <c r="H12" s="26">
        <v>2634500</v>
      </c>
      <c r="I12" s="26">
        <f>561500+2722000+55100</f>
        <v>3338600</v>
      </c>
      <c r="J12" s="27">
        <f>20097000+2774700+55100</f>
        <v>22926800</v>
      </c>
    </row>
    <row r="13" spans="1:12" x14ac:dyDescent="0.3">
      <c r="A13" s="97" t="s">
        <v>24</v>
      </c>
      <c r="B13" s="98"/>
      <c r="C13" s="98"/>
      <c r="D13" s="98"/>
      <c r="E13" s="98"/>
      <c r="F13" s="65">
        <f>6542.14+24251.79</f>
        <v>30793.93</v>
      </c>
      <c r="G13" s="65">
        <f>48400+62250</f>
        <v>110650</v>
      </c>
      <c r="H13" s="28">
        <v>42000</v>
      </c>
      <c r="I13" s="28">
        <v>31100</v>
      </c>
      <c r="J13" s="27">
        <v>73600</v>
      </c>
    </row>
    <row r="14" spans="1:12" x14ac:dyDescent="0.3">
      <c r="A14" s="31" t="s">
        <v>1</v>
      </c>
      <c r="B14" s="32"/>
      <c r="C14" s="32"/>
      <c r="D14" s="32"/>
      <c r="E14" s="32"/>
      <c r="F14" s="63">
        <f>SUM(F12:F13)</f>
        <v>31147482.789999999</v>
      </c>
      <c r="G14" s="63">
        <f>SUM(G12:G13)</f>
        <v>14817384</v>
      </c>
      <c r="H14" s="25">
        <f>SUM(H12:H13)</f>
        <v>2676500</v>
      </c>
      <c r="I14" s="25">
        <f t="shared" ref="I14:J14" si="1">SUM(I12:I13)</f>
        <v>3369700</v>
      </c>
      <c r="J14" s="25">
        <f t="shared" si="1"/>
        <v>23000400</v>
      </c>
    </row>
    <row r="15" spans="1:12" x14ac:dyDescent="0.3">
      <c r="A15" s="99" t="s">
        <v>2</v>
      </c>
      <c r="B15" s="100"/>
      <c r="C15" s="100"/>
      <c r="D15" s="100"/>
      <c r="E15" s="100"/>
      <c r="F15" s="64">
        <f>F11-F14</f>
        <v>0</v>
      </c>
      <c r="G15" s="64">
        <f>G11-G14</f>
        <v>0</v>
      </c>
      <c r="H15" s="29">
        <f>H11-H14</f>
        <v>0</v>
      </c>
      <c r="I15" s="29">
        <f t="shared" ref="I15:J15" si="2">I11-I14</f>
        <v>0</v>
      </c>
      <c r="J15" s="29">
        <f t="shared" si="2"/>
        <v>0</v>
      </c>
    </row>
    <row r="16" spans="1:12" ht="17.399999999999999" x14ac:dyDescent="0.3">
      <c r="A16" s="5"/>
      <c r="B16" s="9"/>
      <c r="C16" s="9"/>
      <c r="D16" s="9"/>
      <c r="E16" s="9"/>
      <c r="F16" s="20"/>
      <c r="G16" s="20"/>
      <c r="H16" s="9"/>
      <c r="I16" s="9"/>
      <c r="J16" s="3"/>
      <c r="K16" s="3"/>
      <c r="L16" s="3"/>
    </row>
    <row r="17" spans="1:12" ht="18" customHeight="1" x14ac:dyDescent="0.3">
      <c r="A17" s="96" t="s">
        <v>20</v>
      </c>
      <c r="B17" s="96"/>
      <c r="C17" s="96"/>
      <c r="D17" s="96"/>
      <c r="E17" s="96"/>
      <c r="F17" s="96"/>
      <c r="G17" s="96"/>
      <c r="H17" s="96"/>
      <c r="I17" s="96"/>
      <c r="J17" s="96"/>
      <c r="K17" s="35"/>
      <c r="L17" s="35"/>
    </row>
    <row r="18" spans="1:12" ht="17.399999999999999" x14ac:dyDescent="0.3">
      <c r="A18" s="22"/>
      <c r="B18" s="20"/>
      <c r="C18" s="20"/>
      <c r="D18" s="20"/>
      <c r="E18" s="20"/>
      <c r="F18" s="20"/>
      <c r="G18" s="20"/>
      <c r="H18" s="21"/>
      <c r="I18" s="21"/>
      <c r="J18" s="21"/>
    </row>
    <row r="19" spans="1:12" ht="26.4" x14ac:dyDescent="0.3">
      <c r="A19" s="107" t="s">
        <v>40</v>
      </c>
      <c r="B19" s="108"/>
      <c r="C19" s="108"/>
      <c r="D19" s="108"/>
      <c r="E19" s="108"/>
      <c r="F19" s="39" t="s">
        <v>51</v>
      </c>
      <c r="G19" s="39" t="s">
        <v>47</v>
      </c>
      <c r="H19" s="4" t="s">
        <v>48</v>
      </c>
      <c r="I19" s="4" t="s">
        <v>49</v>
      </c>
      <c r="J19" s="4" t="s">
        <v>50</v>
      </c>
    </row>
    <row r="20" spans="1:12" ht="12" customHeight="1" x14ac:dyDescent="0.3">
      <c r="A20" s="109">
        <v>1</v>
      </c>
      <c r="B20" s="109"/>
      <c r="C20" s="109"/>
      <c r="D20" s="109"/>
      <c r="E20" s="109"/>
      <c r="F20" s="43">
        <v>2</v>
      </c>
      <c r="G20" s="43">
        <v>3</v>
      </c>
      <c r="H20" s="44">
        <v>4</v>
      </c>
      <c r="I20" s="44">
        <v>5</v>
      </c>
      <c r="J20" s="44">
        <v>6</v>
      </c>
    </row>
    <row r="21" spans="1:12" ht="15.75" customHeight="1" x14ac:dyDescent="0.3">
      <c r="A21" s="105" t="s">
        <v>25</v>
      </c>
      <c r="B21" s="112"/>
      <c r="C21" s="112"/>
      <c r="D21" s="112"/>
      <c r="E21" s="112"/>
      <c r="F21" s="62">
        <v>0</v>
      </c>
      <c r="G21" s="62">
        <v>0</v>
      </c>
      <c r="H21" s="28">
        <v>0</v>
      </c>
      <c r="I21" s="28">
        <v>0</v>
      </c>
      <c r="J21" s="28">
        <v>0</v>
      </c>
    </row>
    <row r="22" spans="1:12" x14ac:dyDescent="0.3">
      <c r="A22" s="105" t="s">
        <v>26</v>
      </c>
      <c r="B22" s="102"/>
      <c r="C22" s="102"/>
      <c r="D22" s="102"/>
      <c r="E22" s="102"/>
      <c r="F22" s="62">
        <v>0</v>
      </c>
      <c r="G22" s="62">
        <v>0</v>
      </c>
      <c r="H22" s="28">
        <v>0</v>
      </c>
      <c r="I22" s="28">
        <v>0</v>
      </c>
      <c r="J22" s="28">
        <v>0</v>
      </c>
    </row>
    <row r="23" spans="1:12" x14ac:dyDescent="0.3">
      <c r="A23" s="103" t="s">
        <v>27</v>
      </c>
      <c r="B23" s="100"/>
      <c r="C23" s="100"/>
      <c r="D23" s="100"/>
      <c r="E23" s="104"/>
      <c r="F23" s="63">
        <f>SUM(F21:F22)</f>
        <v>0</v>
      </c>
      <c r="G23" s="63">
        <f>SUM(G21:G22)</f>
        <v>0</v>
      </c>
      <c r="H23" s="25">
        <v>0</v>
      </c>
      <c r="I23" s="25">
        <v>0</v>
      </c>
      <c r="J23" s="25">
        <v>0</v>
      </c>
    </row>
    <row r="24" spans="1:12" x14ac:dyDescent="0.3">
      <c r="A24" s="110" t="s">
        <v>18</v>
      </c>
      <c r="B24" s="111"/>
      <c r="C24" s="111"/>
      <c r="D24" s="111"/>
      <c r="E24" s="111"/>
      <c r="F24" s="62">
        <v>0</v>
      </c>
      <c r="G24" s="62">
        <v>0</v>
      </c>
      <c r="H24" s="28">
        <v>0</v>
      </c>
      <c r="I24" s="28">
        <v>0</v>
      </c>
      <c r="J24" s="28">
        <v>0</v>
      </c>
    </row>
    <row r="25" spans="1:12" x14ac:dyDescent="0.3">
      <c r="A25" s="110" t="s">
        <v>28</v>
      </c>
      <c r="B25" s="111"/>
      <c r="C25" s="111"/>
      <c r="D25" s="111"/>
      <c r="E25" s="111"/>
      <c r="F25" s="62">
        <v>0</v>
      </c>
      <c r="G25" s="62">
        <v>0</v>
      </c>
      <c r="H25" s="28">
        <v>0</v>
      </c>
      <c r="I25" s="28">
        <v>0</v>
      </c>
      <c r="J25" s="28">
        <v>0</v>
      </c>
    </row>
    <row r="26" spans="1:12" x14ac:dyDescent="0.3">
      <c r="A26" s="99" t="s">
        <v>3</v>
      </c>
      <c r="B26" s="100"/>
      <c r="C26" s="100"/>
      <c r="D26" s="100"/>
      <c r="E26" s="100"/>
      <c r="F26" s="63">
        <f>SUM(F24:F25)</f>
        <v>0</v>
      </c>
      <c r="G26" s="63">
        <f>SUM(G24:G25)</f>
        <v>0</v>
      </c>
      <c r="H26" s="25">
        <v>0</v>
      </c>
      <c r="I26" s="25">
        <v>0</v>
      </c>
      <c r="J26" s="25">
        <v>0</v>
      </c>
    </row>
    <row r="27" spans="1:12" x14ac:dyDescent="0.3">
      <c r="A27" s="99" t="s">
        <v>4</v>
      </c>
      <c r="B27" s="100"/>
      <c r="C27" s="100"/>
      <c r="D27" s="100"/>
      <c r="E27" s="100"/>
      <c r="F27" s="64">
        <f>F23-F26</f>
        <v>0</v>
      </c>
      <c r="G27" s="64">
        <f>G23-G26</f>
        <v>0</v>
      </c>
      <c r="H27" s="25">
        <v>0</v>
      </c>
      <c r="I27" s="25">
        <v>0</v>
      </c>
      <c r="J27" s="25">
        <v>0</v>
      </c>
    </row>
    <row r="28" spans="1:12" ht="11.25" customHeight="1" x14ac:dyDescent="0.3">
      <c r="A28" s="17"/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19"/>
    </row>
    <row r="29" spans="1:12" ht="15" customHeight="1" x14ac:dyDescent="0.3">
      <c r="A29" s="40"/>
      <c r="B29" s="40"/>
      <c r="C29" s="40"/>
      <c r="D29" s="40"/>
      <c r="E29" s="40"/>
      <c r="F29" s="113"/>
      <c r="G29" s="40"/>
      <c r="H29" s="40"/>
      <c r="I29" s="40"/>
      <c r="J29" s="40"/>
      <c r="K29" s="40"/>
    </row>
    <row r="30" spans="1:12" ht="9" customHeight="1" x14ac:dyDescent="0.3"/>
    <row r="31" spans="1:12" x14ac:dyDescent="0.3">
      <c r="F31" s="91"/>
    </row>
  </sheetData>
  <mergeCells count="21"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4" workbookViewId="0">
      <selection activeCell="C27" sqref="C27:C28"/>
    </sheetView>
  </sheetViews>
  <sheetFormatPr defaultRowHeight="14.4" x14ac:dyDescent="0.3"/>
  <cols>
    <col min="1" max="1" width="7.33203125" customWidth="1"/>
    <col min="2" max="2" width="8.21875" customWidth="1"/>
    <col min="3" max="3" width="44.6640625" customWidth="1"/>
    <col min="4" max="8" width="19.44140625" customWidth="1"/>
    <col min="9" max="10" width="25.33203125" customWidth="1"/>
  </cols>
  <sheetData>
    <row r="1" spans="1:10" ht="17.399999999999999" x14ac:dyDescent="0.3">
      <c r="A1" s="22"/>
      <c r="B1" s="5"/>
      <c r="C1" s="5"/>
      <c r="D1" s="22"/>
      <c r="E1" s="22"/>
      <c r="F1" s="5"/>
      <c r="G1" s="5"/>
      <c r="H1" s="5"/>
      <c r="I1" s="6"/>
      <c r="J1" s="6"/>
    </row>
    <row r="2" spans="1:10" ht="15.6" x14ac:dyDescent="0.3">
      <c r="B2" s="96" t="s">
        <v>5</v>
      </c>
      <c r="C2" s="96"/>
      <c r="D2" s="96"/>
      <c r="E2" s="96"/>
      <c r="F2" s="96"/>
      <c r="G2" s="96"/>
      <c r="H2" s="96"/>
      <c r="I2" s="35"/>
      <c r="J2" s="35"/>
    </row>
    <row r="3" spans="1:10" ht="17.399999999999999" x14ac:dyDescent="0.3">
      <c r="A3" s="22"/>
      <c r="B3" s="5"/>
      <c r="C3" s="5"/>
      <c r="D3" s="22"/>
      <c r="E3" s="22"/>
      <c r="F3" s="5"/>
      <c r="G3" s="5"/>
      <c r="H3" s="5"/>
      <c r="I3" s="6"/>
      <c r="J3" s="6"/>
    </row>
    <row r="4" spans="1:10" ht="15.6" x14ac:dyDescent="0.3">
      <c r="B4" s="96" t="s">
        <v>29</v>
      </c>
      <c r="C4" s="96"/>
      <c r="D4" s="96"/>
      <c r="E4" s="96"/>
      <c r="F4" s="96"/>
      <c r="G4" s="96"/>
      <c r="H4" s="96"/>
      <c r="I4" s="37"/>
      <c r="J4" s="37"/>
    </row>
    <row r="5" spans="1:10" ht="17.399999999999999" x14ac:dyDescent="0.3">
      <c r="A5" s="22"/>
      <c r="B5" s="5"/>
      <c r="C5" s="5"/>
      <c r="D5" s="22"/>
      <c r="E5" s="22"/>
      <c r="F5" s="5"/>
      <c r="G5" s="5"/>
      <c r="H5" s="5"/>
      <c r="I5" s="6"/>
      <c r="J5" s="6"/>
    </row>
    <row r="6" spans="1:10" ht="25.5" customHeight="1" x14ac:dyDescent="0.3">
      <c r="A6" s="53" t="s">
        <v>52</v>
      </c>
      <c r="B6" s="53" t="s">
        <v>53</v>
      </c>
      <c r="C6" s="50" t="s">
        <v>41</v>
      </c>
      <c r="D6" s="41" t="s">
        <v>51</v>
      </c>
      <c r="E6" s="41" t="s">
        <v>47</v>
      </c>
      <c r="F6" s="42" t="s">
        <v>48</v>
      </c>
      <c r="G6" s="42" t="s">
        <v>49</v>
      </c>
      <c r="H6" s="42" t="s">
        <v>50</v>
      </c>
    </row>
    <row r="7" spans="1:10" s="52" customFormat="1" ht="10.199999999999999" x14ac:dyDescent="0.2">
      <c r="A7" s="67">
        <v>1</v>
      </c>
      <c r="B7" s="51"/>
      <c r="C7" s="51">
        <v>2</v>
      </c>
      <c r="D7" s="46">
        <v>3</v>
      </c>
      <c r="E7" s="46">
        <v>4</v>
      </c>
      <c r="F7" s="47">
        <v>5</v>
      </c>
      <c r="G7" s="47">
        <v>6</v>
      </c>
      <c r="H7" s="47">
        <v>7</v>
      </c>
    </row>
    <row r="8" spans="1:10" x14ac:dyDescent="0.3">
      <c r="A8" s="11"/>
      <c r="B8" s="11"/>
      <c r="C8" s="11" t="s">
        <v>31</v>
      </c>
      <c r="D8" s="68">
        <f>SUM(D9)</f>
        <v>31147482.789999999</v>
      </c>
      <c r="E8" s="68">
        <f t="shared" ref="E8:H8" si="0">SUM(E9)</f>
        <v>14817384</v>
      </c>
      <c r="F8" s="70">
        <f t="shared" si="0"/>
        <v>2676500</v>
      </c>
      <c r="G8" s="70">
        <f t="shared" si="0"/>
        <v>3369700</v>
      </c>
      <c r="H8" s="70">
        <f t="shared" si="0"/>
        <v>23000400</v>
      </c>
    </row>
    <row r="9" spans="1:10" x14ac:dyDescent="0.3">
      <c r="A9" s="11">
        <v>6</v>
      </c>
      <c r="B9" s="11"/>
      <c r="C9" s="11" t="s">
        <v>6</v>
      </c>
      <c r="D9" s="68">
        <f>SUM(D10:D11)</f>
        <v>31147482.789999999</v>
      </c>
      <c r="E9" s="68">
        <f t="shared" ref="E9:H9" si="1">SUM(E10:E11)</f>
        <v>14817384</v>
      </c>
      <c r="F9" s="70">
        <f t="shared" si="1"/>
        <v>2676500</v>
      </c>
      <c r="G9" s="70">
        <f t="shared" si="1"/>
        <v>3369700</v>
      </c>
      <c r="H9" s="70">
        <f t="shared" si="1"/>
        <v>23000400</v>
      </c>
    </row>
    <row r="10" spans="1:10" ht="26.4" x14ac:dyDescent="0.3">
      <c r="A10" s="14"/>
      <c r="B10" s="14">
        <v>63</v>
      </c>
      <c r="C10" s="14" t="s">
        <v>17</v>
      </c>
      <c r="D10" s="69">
        <v>1462.27</v>
      </c>
      <c r="E10" s="69">
        <v>0</v>
      </c>
      <c r="F10" s="10">
        <v>0</v>
      </c>
      <c r="G10" s="10">
        <v>0</v>
      </c>
      <c r="H10" s="10">
        <v>0</v>
      </c>
    </row>
    <row r="11" spans="1:10" x14ac:dyDescent="0.3">
      <c r="A11" s="12"/>
      <c r="B11" s="12">
        <v>67</v>
      </c>
      <c r="C11" s="14" t="s">
        <v>54</v>
      </c>
      <c r="D11" s="69">
        <v>31146020.52</v>
      </c>
      <c r="E11" s="69">
        <v>14817384</v>
      </c>
      <c r="F11" s="10">
        <v>2676500</v>
      </c>
      <c r="G11" s="10">
        <v>3369700</v>
      </c>
      <c r="H11" s="10">
        <v>23000400</v>
      </c>
    </row>
    <row r="13" spans="1:10" ht="25.5" customHeight="1" x14ac:dyDescent="0.3">
      <c r="A13" s="53" t="s">
        <v>52</v>
      </c>
      <c r="B13" s="53" t="s">
        <v>53</v>
      </c>
      <c r="C13" s="50" t="s">
        <v>41</v>
      </c>
      <c r="D13" s="41" t="s">
        <v>51</v>
      </c>
      <c r="E13" s="41" t="s">
        <v>47</v>
      </c>
      <c r="F13" s="42" t="s">
        <v>48</v>
      </c>
      <c r="G13" s="42" t="s">
        <v>49</v>
      </c>
      <c r="H13" s="42" t="s">
        <v>50</v>
      </c>
    </row>
    <row r="14" spans="1:10" s="52" customFormat="1" ht="10.199999999999999" x14ac:dyDescent="0.2">
      <c r="A14" s="67">
        <v>1</v>
      </c>
      <c r="B14" s="51"/>
      <c r="C14" s="51">
        <v>2</v>
      </c>
      <c r="D14" s="46">
        <v>3</v>
      </c>
      <c r="E14" s="46">
        <v>4</v>
      </c>
      <c r="F14" s="47">
        <v>5</v>
      </c>
      <c r="G14" s="47">
        <v>6</v>
      </c>
      <c r="H14" s="47">
        <v>7</v>
      </c>
    </row>
    <row r="15" spans="1:10" x14ac:dyDescent="0.3">
      <c r="A15" s="11"/>
      <c r="B15" s="11"/>
      <c r="C15" s="11" t="s">
        <v>32</v>
      </c>
      <c r="D15" s="68">
        <f>D16+D22</f>
        <v>31147482.790000003</v>
      </c>
      <c r="E15" s="68">
        <f t="shared" ref="E15:H15" si="2">E16+E22</f>
        <v>14817384</v>
      </c>
      <c r="F15" s="70">
        <f t="shared" si="2"/>
        <v>2676500</v>
      </c>
      <c r="G15" s="70">
        <f t="shared" si="2"/>
        <v>3369700</v>
      </c>
      <c r="H15" s="70">
        <f t="shared" si="2"/>
        <v>23000400</v>
      </c>
    </row>
    <row r="16" spans="1:10" x14ac:dyDescent="0.3">
      <c r="A16" s="11">
        <v>3</v>
      </c>
      <c r="B16" s="11"/>
      <c r="C16" s="11" t="s">
        <v>7</v>
      </c>
      <c r="D16" s="68">
        <f>SUM(D17:D21)</f>
        <v>31116688.860000003</v>
      </c>
      <c r="E16" s="68">
        <f t="shared" ref="E16:H16" si="3">SUM(E17:E21)</f>
        <v>14706734</v>
      </c>
      <c r="F16" s="70">
        <f t="shared" si="3"/>
        <v>2634500</v>
      </c>
      <c r="G16" s="70">
        <f t="shared" si="3"/>
        <v>3325600</v>
      </c>
      <c r="H16" s="70">
        <f t="shared" si="3"/>
        <v>22911800</v>
      </c>
    </row>
    <row r="17" spans="1:8" x14ac:dyDescent="0.3">
      <c r="A17" s="14"/>
      <c r="B17" s="14">
        <v>31</v>
      </c>
      <c r="C17" s="14" t="s">
        <v>8</v>
      </c>
      <c r="D17" s="69">
        <v>1085523.6200000001</v>
      </c>
      <c r="E17" s="69">
        <f>1980800</f>
        <v>1980800</v>
      </c>
      <c r="F17" s="71">
        <v>1902000</v>
      </c>
      <c r="G17" s="71">
        <v>1991000</v>
      </c>
      <c r="H17" s="71">
        <v>2033000</v>
      </c>
    </row>
    <row r="18" spans="1:8" x14ac:dyDescent="0.3">
      <c r="A18" s="12"/>
      <c r="B18" s="12">
        <v>32</v>
      </c>
      <c r="C18" s="12" t="s">
        <v>16</v>
      </c>
      <c r="D18" s="69">
        <f>411471.23+1462.27+5841318.43</f>
        <v>6254251.9299999997</v>
      </c>
      <c r="E18" s="69">
        <f>750967+4085154</f>
        <v>4836121</v>
      </c>
      <c r="F18" s="71">
        <v>732250</v>
      </c>
      <c r="G18" s="71">
        <v>1334350</v>
      </c>
      <c r="H18" s="71">
        <v>4758550</v>
      </c>
    </row>
    <row r="19" spans="1:8" x14ac:dyDescent="0.3">
      <c r="A19" s="12"/>
      <c r="B19" s="12">
        <v>34</v>
      </c>
      <c r="C19" s="12" t="s">
        <v>55</v>
      </c>
      <c r="D19" s="69">
        <v>1.69</v>
      </c>
      <c r="E19" s="69">
        <v>245</v>
      </c>
      <c r="F19" s="71">
        <v>250</v>
      </c>
      <c r="G19" s="71">
        <v>250</v>
      </c>
      <c r="H19" s="71">
        <v>250</v>
      </c>
    </row>
    <row r="20" spans="1:8" x14ac:dyDescent="0.3">
      <c r="A20" s="12"/>
      <c r="B20" s="12">
        <v>36</v>
      </c>
      <c r="C20" s="12" t="s">
        <v>56</v>
      </c>
      <c r="D20" s="69">
        <v>20912799.18</v>
      </c>
      <c r="E20" s="69">
        <v>7668500</v>
      </c>
      <c r="F20" s="71">
        <v>0</v>
      </c>
      <c r="G20" s="71">
        <v>0</v>
      </c>
      <c r="H20" s="71">
        <v>12300000</v>
      </c>
    </row>
    <row r="21" spans="1:8" x14ac:dyDescent="0.3">
      <c r="A21" s="12"/>
      <c r="B21" s="12">
        <v>38</v>
      </c>
      <c r="C21" s="12" t="s">
        <v>57</v>
      </c>
      <c r="D21" s="69">
        <v>2864112.44</v>
      </c>
      <c r="E21" s="69">
        <v>221068</v>
      </c>
      <c r="F21" s="71">
        <v>0</v>
      </c>
      <c r="G21" s="71">
        <v>0</v>
      </c>
      <c r="H21" s="71">
        <v>3820000</v>
      </c>
    </row>
    <row r="22" spans="1:8" x14ac:dyDescent="0.3">
      <c r="A22" s="13">
        <v>4</v>
      </c>
      <c r="B22" s="13"/>
      <c r="C22" s="23" t="s">
        <v>9</v>
      </c>
      <c r="D22" s="68">
        <f>SUM(D23:D24)</f>
        <v>30793.93</v>
      </c>
      <c r="E22" s="68">
        <f t="shared" ref="E22:H22" si="4">SUM(E23:E24)</f>
        <v>110650</v>
      </c>
      <c r="F22" s="70">
        <f t="shared" si="4"/>
        <v>42000</v>
      </c>
      <c r="G22" s="70">
        <f t="shared" si="4"/>
        <v>44100</v>
      </c>
      <c r="H22" s="70">
        <f t="shared" si="4"/>
        <v>88600</v>
      </c>
    </row>
    <row r="23" spans="1:8" ht="15.6" customHeight="1" x14ac:dyDescent="0.3">
      <c r="A23" s="14"/>
      <c r="B23" s="14">
        <v>41</v>
      </c>
      <c r="C23" s="24" t="s">
        <v>10</v>
      </c>
      <c r="D23" s="69">
        <v>0</v>
      </c>
      <c r="E23" s="69">
        <v>0</v>
      </c>
      <c r="F23" s="71"/>
      <c r="G23" s="71"/>
      <c r="H23" s="71"/>
    </row>
    <row r="24" spans="1:8" x14ac:dyDescent="0.3">
      <c r="A24" s="14"/>
      <c r="B24" s="14">
        <v>42</v>
      </c>
      <c r="C24" s="24" t="s">
        <v>58</v>
      </c>
      <c r="D24" s="69">
        <f>6542.14+24251.79</f>
        <v>30793.93</v>
      </c>
      <c r="E24" s="69">
        <f>62250+48400</f>
        <v>110650</v>
      </c>
      <c r="F24" s="71">
        <v>42000</v>
      </c>
      <c r="G24" s="71">
        <v>44100</v>
      </c>
      <c r="H24" s="71">
        <v>88600</v>
      </c>
    </row>
    <row r="27" spans="1:8" x14ac:dyDescent="0.3">
      <c r="D27" s="91">
        <f>SAŽETAK!F14</f>
        <v>31147482.789999999</v>
      </c>
      <c r="E27" s="91">
        <f>SAŽETAK!G14</f>
        <v>14817384</v>
      </c>
      <c r="F27" s="91">
        <f>SAŽETAK!H14</f>
        <v>2676500</v>
      </c>
      <c r="G27" s="91">
        <f>SAŽETAK!I14</f>
        <v>3369700</v>
      </c>
      <c r="H27" s="91">
        <f>SAŽETAK!J14</f>
        <v>23000400</v>
      </c>
    </row>
  </sheetData>
  <mergeCells count="2">
    <mergeCell ref="B2:H2"/>
    <mergeCell ref="B4:H4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D9" sqref="D9"/>
    </sheetView>
  </sheetViews>
  <sheetFormatPr defaultRowHeight="14.4" x14ac:dyDescent="0.3"/>
  <cols>
    <col min="1" max="1" width="10.5546875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15.75" customHeight="1" x14ac:dyDescent="0.3">
      <c r="B2" s="96" t="s">
        <v>30</v>
      </c>
      <c r="C2" s="96"/>
      <c r="D2" s="96"/>
      <c r="E2" s="96"/>
      <c r="F2" s="96"/>
      <c r="G2" s="96"/>
      <c r="H2" s="37"/>
      <c r="I2" s="37"/>
    </row>
    <row r="3" spans="1:9" ht="17.399999999999999" x14ac:dyDescent="0.3">
      <c r="A3" s="22"/>
      <c r="B3" s="22"/>
      <c r="C3" s="22"/>
      <c r="D3" s="22"/>
      <c r="E3" s="22"/>
      <c r="F3" s="22"/>
      <c r="G3" s="22"/>
      <c r="H3" s="6"/>
      <c r="I3" s="6"/>
    </row>
    <row r="4" spans="1:9" ht="25.5" customHeight="1" x14ac:dyDescent="0.3">
      <c r="A4" s="53" t="s">
        <v>39</v>
      </c>
      <c r="B4" s="50" t="s">
        <v>41</v>
      </c>
      <c r="C4" s="41" t="s">
        <v>51</v>
      </c>
      <c r="D4" s="41" t="s">
        <v>47</v>
      </c>
      <c r="E4" s="42" t="s">
        <v>48</v>
      </c>
      <c r="F4" s="42" t="s">
        <v>49</v>
      </c>
      <c r="G4" s="42" t="s">
        <v>50</v>
      </c>
    </row>
    <row r="5" spans="1:9" s="45" customFormat="1" ht="10.199999999999999" x14ac:dyDescent="0.2">
      <c r="A5" s="51">
        <v>1</v>
      </c>
      <c r="B5" s="48">
        <v>2</v>
      </c>
      <c r="C5" s="46">
        <v>3</v>
      </c>
      <c r="D5" s="46">
        <v>4</v>
      </c>
      <c r="E5" s="47">
        <v>5</v>
      </c>
      <c r="F5" s="47">
        <v>6</v>
      </c>
      <c r="G5" s="47">
        <v>7</v>
      </c>
    </row>
    <row r="6" spans="1:9" x14ac:dyDescent="0.3">
      <c r="A6" s="11"/>
      <c r="B6" s="11" t="s">
        <v>31</v>
      </c>
      <c r="C6" s="68">
        <f>C7+C9</f>
        <v>31147482.789999999</v>
      </c>
      <c r="D6" s="68">
        <f t="shared" ref="D6:G6" si="0">D7+D9</f>
        <v>14817384</v>
      </c>
      <c r="E6" s="70">
        <f t="shared" si="0"/>
        <v>2676500</v>
      </c>
      <c r="F6" s="70">
        <f t="shared" si="0"/>
        <v>3369700</v>
      </c>
      <c r="G6" s="70">
        <f t="shared" si="0"/>
        <v>23000400</v>
      </c>
    </row>
    <row r="7" spans="1:9" x14ac:dyDescent="0.3">
      <c r="A7" s="11">
        <v>1</v>
      </c>
      <c r="B7" s="11" t="s">
        <v>42</v>
      </c>
      <c r="C7" s="68">
        <f>SUM(C8)</f>
        <v>31146020.52</v>
      </c>
      <c r="D7" s="68">
        <f t="shared" ref="D7:G7" si="1">SUM(D8)</f>
        <v>14817384</v>
      </c>
      <c r="E7" s="70">
        <f t="shared" si="1"/>
        <v>2676500</v>
      </c>
      <c r="F7" s="70">
        <f t="shared" si="1"/>
        <v>3369700</v>
      </c>
      <c r="G7" s="70">
        <f t="shared" si="1"/>
        <v>23000400</v>
      </c>
    </row>
    <row r="8" spans="1:9" x14ac:dyDescent="0.3">
      <c r="A8" s="34">
        <v>11</v>
      </c>
      <c r="B8" s="34" t="s">
        <v>42</v>
      </c>
      <c r="C8" s="69">
        <v>31146020.52</v>
      </c>
      <c r="D8" s="69">
        <v>14817384</v>
      </c>
      <c r="E8" s="10">
        <v>2676500</v>
      </c>
      <c r="F8" s="10">
        <v>3369700</v>
      </c>
      <c r="G8" s="10">
        <v>23000400</v>
      </c>
    </row>
    <row r="9" spans="1:9" x14ac:dyDescent="0.3">
      <c r="A9" s="11">
        <v>5</v>
      </c>
      <c r="B9" s="11" t="s">
        <v>59</v>
      </c>
      <c r="C9" s="68">
        <f>C10</f>
        <v>1462.27</v>
      </c>
      <c r="D9" s="68">
        <f t="shared" ref="D9:G9" si="2">D10</f>
        <v>0</v>
      </c>
      <c r="E9" s="70">
        <f t="shared" si="2"/>
        <v>0</v>
      </c>
      <c r="F9" s="70">
        <f t="shared" si="2"/>
        <v>0</v>
      </c>
      <c r="G9" s="70">
        <f t="shared" si="2"/>
        <v>0</v>
      </c>
    </row>
    <row r="10" spans="1:9" x14ac:dyDescent="0.3">
      <c r="A10" s="14">
        <v>51</v>
      </c>
      <c r="B10" s="14" t="s">
        <v>60</v>
      </c>
      <c r="C10" s="69">
        <v>1462.27</v>
      </c>
      <c r="D10" s="69">
        <v>0</v>
      </c>
      <c r="E10" s="10">
        <v>0</v>
      </c>
      <c r="F10" s="10">
        <v>0</v>
      </c>
      <c r="G10" s="10">
        <v>0</v>
      </c>
    </row>
    <row r="12" spans="1:9" ht="25.5" customHeight="1" x14ac:dyDescent="0.3">
      <c r="A12" s="53" t="s">
        <v>39</v>
      </c>
      <c r="B12" s="50" t="s">
        <v>41</v>
      </c>
      <c r="C12" s="41" t="s">
        <v>51</v>
      </c>
      <c r="D12" s="41" t="s">
        <v>47</v>
      </c>
      <c r="E12" s="42" t="s">
        <v>48</v>
      </c>
      <c r="F12" s="42" t="s">
        <v>49</v>
      </c>
      <c r="G12" s="42" t="s">
        <v>50</v>
      </c>
    </row>
    <row r="13" spans="1:9" s="45" customFormat="1" ht="10.199999999999999" x14ac:dyDescent="0.2">
      <c r="A13" s="51">
        <v>1</v>
      </c>
      <c r="B13" s="51">
        <v>2</v>
      </c>
      <c r="C13" s="46">
        <v>3</v>
      </c>
      <c r="D13" s="46">
        <v>4</v>
      </c>
      <c r="E13" s="47">
        <v>5</v>
      </c>
      <c r="F13" s="47">
        <v>6</v>
      </c>
      <c r="G13" s="47">
        <v>7</v>
      </c>
    </row>
    <row r="14" spans="1:9" x14ac:dyDescent="0.3">
      <c r="A14" s="11"/>
      <c r="B14" s="11" t="s">
        <v>32</v>
      </c>
      <c r="C14" s="73">
        <f>C15+C17</f>
        <v>31147482.789999999</v>
      </c>
      <c r="D14" s="73">
        <f t="shared" ref="D14:G14" si="3">D15+D17</f>
        <v>14817384</v>
      </c>
      <c r="E14" s="70">
        <f t="shared" si="3"/>
        <v>2676500</v>
      </c>
      <c r="F14" s="70">
        <f t="shared" si="3"/>
        <v>3369700</v>
      </c>
      <c r="G14" s="70">
        <f t="shared" si="3"/>
        <v>23000400</v>
      </c>
    </row>
    <row r="15" spans="1:9" x14ac:dyDescent="0.3">
      <c r="A15" s="11">
        <v>1</v>
      </c>
      <c r="B15" s="11" t="s">
        <v>42</v>
      </c>
      <c r="C15" s="73">
        <f>C16</f>
        <v>31146020.52</v>
      </c>
      <c r="D15" s="73">
        <f t="shared" ref="D15:G15" si="4">D16</f>
        <v>14817384</v>
      </c>
      <c r="E15" s="70">
        <f t="shared" si="4"/>
        <v>2676500</v>
      </c>
      <c r="F15" s="70">
        <f t="shared" si="4"/>
        <v>3369700</v>
      </c>
      <c r="G15" s="70">
        <f t="shared" si="4"/>
        <v>23000400</v>
      </c>
    </row>
    <row r="16" spans="1:9" x14ac:dyDescent="0.3">
      <c r="A16" s="34">
        <v>11</v>
      </c>
      <c r="B16" s="34" t="s">
        <v>42</v>
      </c>
      <c r="C16" s="74">
        <v>31146020.52</v>
      </c>
      <c r="D16" s="74">
        <v>14817384</v>
      </c>
      <c r="E16" s="10">
        <v>2676500</v>
      </c>
      <c r="F16" s="10">
        <v>3369700</v>
      </c>
      <c r="G16" s="10">
        <v>23000400</v>
      </c>
    </row>
    <row r="17" spans="1:7" x14ac:dyDescent="0.3">
      <c r="A17" s="11">
        <v>5</v>
      </c>
      <c r="B17" s="11" t="s">
        <v>59</v>
      </c>
      <c r="C17" s="73">
        <f>C18</f>
        <v>1462.27</v>
      </c>
      <c r="D17" s="73">
        <f t="shared" ref="D17:G17" si="5">D18</f>
        <v>0</v>
      </c>
      <c r="E17" s="70">
        <f t="shared" si="5"/>
        <v>0</v>
      </c>
      <c r="F17" s="70">
        <f t="shared" si="5"/>
        <v>0</v>
      </c>
      <c r="G17" s="70">
        <f t="shared" si="5"/>
        <v>0</v>
      </c>
    </row>
    <row r="18" spans="1:7" x14ac:dyDescent="0.3">
      <c r="A18" s="14">
        <v>51</v>
      </c>
      <c r="B18" s="14" t="s">
        <v>60</v>
      </c>
      <c r="C18" s="74">
        <v>1462.27</v>
      </c>
      <c r="D18" s="74">
        <v>0</v>
      </c>
      <c r="E18" s="10">
        <v>0</v>
      </c>
      <c r="F18" s="10">
        <v>0</v>
      </c>
      <c r="G18" s="10">
        <v>0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D9" sqref="D9"/>
    </sheetView>
  </sheetViews>
  <sheetFormatPr defaultRowHeight="14.4" x14ac:dyDescent="0.3"/>
  <cols>
    <col min="1" max="1" width="10.5546875" style="55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54"/>
      <c r="B1" s="22"/>
      <c r="C1" s="22"/>
      <c r="D1" s="22"/>
      <c r="E1" s="22"/>
      <c r="F1" s="22"/>
      <c r="G1" s="22"/>
      <c r="H1" s="22"/>
      <c r="I1" s="22"/>
    </row>
    <row r="2" spans="1:9" ht="15.75" customHeight="1" x14ac:dyDescent="0.3">
      <c r="B2" s="96" t="s">
        <v>33</v>
      </c>
      <c r="C2" s="96"/>
      <c r="D2" s="96"/>
      <c r="E2" s="96"/>
      <c r="F2" s="96"/>
      <c r="G2" s="96"/>
      <c r="H2" s="37"/>
      <c r="I2" s="37"/>
    </row>
    <row r="3" spans="1:9" ht="17.399999999999999" x14ac:dyDescent="0.3">
      <c r="A3" s="54"/>
      <c r="B3" s="22"/>
      <c r="C3" s="22"/>
      <c r="D3" s="22"/>
      <c r="E3" s="22"/>
      <c r="F3" s="22"/>
      <c r="G3" s="22"/>
      <c r="H3" s="6"/>
      <c r="I3" s="6"/>
    </row>
    <row r="4" spans="1:9" ht="25.5" customHeight="1" x14ac:dyDescent="0.3">
      <c r="A4" s="56" t="s">
        <v>39</v>
      </c>
      <c r="B4" s="50" t="s">
        <v>41</v>
      </c>
      <c r="C4" s="41" t="s">
        <v>51</v>
      </c>
      <c r="D4" s="41" t="s">
        <v>47</v>
      </c>
      <c r="E4" s="42" t="s">
        <v>48</v>
      </c>
      <c r="F4" s="42" t="s">
        <v>49</v>
      </c>
      <c r="G4" s="42" t="s">
        <v>50</v>
      </c>
    </row>
    <row r="5" spans="1:9" s="45" customFormat="1" ht="10.199999999999999" x14ac:dyDescent="0.2">
      <c r="A5" s="57">
        <v>1</v>
      </c>
      <c r="B5" s="51">
        <v>2</v>
      </c>
      <c r="C5" s="46">
        <v>3</v>
      </c>
      <c r="D5" s="46">
        <v>4</v>
      </c>
      <c r="E5" s="47">
        <v>5</v>
      </c>
      <c r="F5" s="47">
        <v>6</v>
      </c>
      <c r="G5" s="47">
        <v>7</v>
      </c>
    </row>
    <row r="6" spans="1:9" x14ac:dyDescent="0.3">
      <c r="A6" s="58"/>
      <c r="B6" s="11" t="s">
        <v>32</v>
      </c>
      <c r="C6" s="68">
        <f>C7</f>
        <v>31147482.789999999</v>
      </c>
      <c r="D6" s="68">
        <f>D7</f>
        <v>14817384</v>
      </c>
      <c r="E6" s="70">
        <f t="shared" ref="E6:G7" si="0">E7</f>
        <v>2676500</v>
      </c>
      <c r="F6" s="70">
        <f t="shared" si="0"/>
        <v>3369700</v>
      </c>
      <c r="G6" s="70">
        <f t="shared" si="0"/>
        <v>23000400</v>
      </c>
    </row>
    <row r="7" spans="1:9" x14ac:dyDescent="0.3">
      <c r="A7" s="58" t="s">
        <v>43</v>
      </c>
      <c r="B7" s="11" t="s">
        <v>44</v>
      </c>
      <c r="C7" s="68">
        <f>C8</f>
        <v>31147482.789999999</v>
      </c>
      <c r="D7" s="68">
        <f>D8</f>
        <v>14817384</v>
      </c>
      <c r="E7" s="70">
        <f t="shared" si="0"/>
        <v>2676500</v>
      </c>
      <c r="F7" s="70">
        <f t="shared" si="0"/>
        <v>3369700</v>
      </c>
      <c r="G7" s="70">
        <f t="shared" si="0"/>
        <v>23000400</v>
      </c>
    </row>
    <row r="8" spans="1:9" x14ac:dyDescent="0.3">
      <c r="A8" s="16" t="s">
        <v>61</v>
      </c>
      <c r="B8" s="34" t="s">
        <v>62</v>
      </c>
      <c r="C8" s="69">
        <v>31147482.789999999</v>
      </c>
      <c r="D8" s="69">
        <v>14817384</v>
      </c>
      <c r="E8" s="10">
        <v>2676500</v>
      </c>
      <c r="F8" s="10">
        <v>3369700</v>
      </c>
      <c r="G8" s="10">
        <v>23000400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activeCell="F20" sqref="F20"/>
    </sheetView>
  </sheetViews>
  <sheetFormatPr defaultRowHeight="14.4" x14ac:dyDescent="0.3"/>
  <cols>
    <col min="1" max="1" width="10.5546875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22"/>
      <c r="B1" s="22"/>
      <c r="C1" s="22"/>
      <c r="D1" s="22"/>
      <c r="E1" s="22"/>
      <c r="F1" s="22"/>
      <c r="G1" s="22"/>
      <c r="H1" s="6"/>
      <c r="I1" s="6"/>
    </row>
    <row r="2" spans="1:9" ht="15.6" x14ac:dyDescent="0.3">
      <c r="A2" s="96" t="s">
        <v>11</v>
      </c>
      <c r="B2" s="96"/>
      <c r="C2" s="96"/>
      <c r="D2" s="96"/>
      <c r="E2" s="96"/>
      <c r="F2" s="96"/>
      <c r="G2" s="96"/>
      <c r="H2" s="35"/>
      <c r="I2" s="35"/>
    </row>
    <row r="3" spans="1:9" ht="17.399999999999999" x14ac:dyDescent="0.3">
      <c r="A3" s="22"/>
      <c r="B3" s="22"/>
      <c r="C3" s="22"/>
      <c r="D3" s="22"/>
      <c r="E3" s="22"/>
      <c r="F3" s="22"/>
      <c r="G3" s="22"/>
      <c r="H3" s="6"/>
      <c r="I3" s="6"/>
    </row>
    <row r="4" spans="1:9" ht="15.6" x14ac:dyDescent="0.3">
      <c r="A4" s="96" t="s">
        <v>34</v>
      </c>
      <c r="B4" s="96"/>
      <c r="C4" s="96"/>
      <c r="D4" s="96"/>
      <c r="E4" s="96"/>
      <c r="F4" s="96"/>
      <c r="G4" s="96"/>
      <c r="H4" s="37"/>
      <c r="I4" s="37"/>
    </row>
    <row r="5" spans="1:9" ht="17.399999999999999" x14ac:dyDescent="0.3">
      <c r="A5" s="22"/>
      <c r="B5" s="22"/>
      <c r="C5" s="22"/>
      <c r="D5" s="22"/>
      <c r="E5" s="22"/>
      <c r="F5" s="22"/>
      <c r="G5" s="22"/>
      <c r="H5" s="6"/>
      <c r="I5" s="6"/>
    </row>
    <row r="6" spans="1:9" ht="25.5" customHeight="1" x14ac:dyDescent="0.3">
      <c r="A6" s="56" t="s">
        <v>39</v>
      </c>
      <c r="B6" s="50" t="s">
        <v>41</v>
      </c>
      <c r="C6" s="41" t="s">
        <v>51</v>
      </c>
      <c r="D6" s="41" t="s">
        <v>47</v>
      </c>
      <c r="E6" s="42" t="s">
        <v>48</v>
      </c>
      <c r="F6" s="42" t="s">
        <v>49</v>
      </c>
      <c r="G6" s="42" t="s">
        <v>50</v>
      </c>
    </row>
    <row r="7" spans="1:9" s="45" customFormat="1" ht="10.199999999999999" x14ac:dyDescent="0.2">
      <c r="A7" s="57">
        <v>1</v>
      </c>
      <c r="B7" s="51">
        <v>2</v>
      </c>
      <c r="C7" s="46">
        <v>3</v>
      </c>
      <c r="D7" s="46">
        <v>4</v>
      </c>
      <c r="E7" s="47">
        <v>5</v>
      </c>
      <c r="F7" s="47">
        <v>6</v>
      </c>
      <c r="G7" s="47">
        <v>7</v>
      </c>
    </row>
    <row r="8" spans="1:9" x14ac:dyDescent="0.3">
      <c r="A8" s="11">
        <v>8</v>
      </c>
      <c r="B8" s="11" t="s">
        <v>12</v>
      </c>
      <c r="C8" s="68">
        <v>0</v>
      </c>
      <c r="D8" s="68">
        <v>0</v>
      </c>
      <c r="E8" s="72">
        <v>0</v>
      </c>
      <c r="F8" s="72">
        <v>0</v>
      </c>
      <c r="G8" s="72">
        <v>0</v>
      </c>
    </row>
    <row r="9" spans="1:9" x14ac:dyDescent="0.3">
      <c r="A9" s="13">
        <v>5</v>
      </c>
      <c r="B9" s="23" t="s">
        <v>13</v>
      </c>
      <c r="C9" s="68">
        <v>0</v>
      </c>
      <c r="D9" s="68">
        <v>0</v>
      </c>
      <c r="E9" s="72">
        <v>0</v>
      </c>
      <c r="F9" s="72">
        <v>0</v>
      </c>
      <c r="G9" s="72">
        <v>0</v>
      </c>
    </row>
  </sheetData>
  <mergeCells count="2">
    <mergeCell ref="A2:G2"/>
    <mergeCell ref="A4:G4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activeCell="C4" sqref="C4:G4"/>
    </sheetView>
  </sheetViews>
  <sheetFormatPr defaultRowHeight="14.4" x14ac:dyDescent="0.3"/>
  <cols>
    <col min="1" max="1" width="10.5546875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15.75" customHeight="1" x14ac:dyDescent="0.3">
      <c r="B2" s="96" t="s">
        <v>35</v>
      </c>
      <c r="C2" s="96"/>
      <c r="D2" s="96"/>
      <c r="E2" s="96"/>
      <c r="F2" s="96"/>
      <c r="G2" s="96"/>
      <c r="H2" s="37"/>
      <c r="I2" s="37"/>
    </row>
    <row r="3" spans="1:9" ht="17.399999999999999" x14ac:dyDescent="0.3">
      <c r="A3" s="22"/>
      <c r="B3" s="22"/>
      <c r="C3" s="22"/>
      <c r="D3" s="22"/>
      <c r="E3" s="22"/>
      <c r="F3" s="22"/>
      <c r="G3" s="22"/>
      <c r="H3" s="6"/>
      <c r="I3" s="6"/>
    </row>
    <row r="4" spans="1:9" ht="25.5" customHeight="1" x14ac:dyDescent="0.3">
      <c r="A4" s="56" t="s">
        <v>39</v>
      </c>
      <c r="B4" s="50" t="s">
        <v>41</v>
      </c>
      <c r="C4" s="41" t="s">
        <v>51</v>
      </c>
      <c r="D4" s="41" t="s">
        <v>47</v>
      </c>
      <c r="E4" s="42" t="s">
        <v>48</v>
      </c>
      <c r="F4" s="42" t="s">
        <v>49</v>
      </c>
      <c r="G4" s="42" t="s">
        <v>50</v>
      </c>
    </row>
    <row r="5" spans="1:9" s="45" customFormat="1" ht="10.199999999999999" x14ac:dyDescent="0.2">
      <c r="A5" s="57">
        <v>1</v>
      </c>
      <c r="B5" s="51">
        <v>2</v>
      </c>
      <c r="C5" s="46">
        <v>3</v>
      </c>
      <c r="D5" s="46">
        <v>4</v>
      </c>
      <c r="E5" s="47">
        <v>5</v>
      </c>
      <c r="F5" s="47">
        <v>6</v>
      </c>
      <c r="G5" s="47">
        <v>7</v>
      </c>
    </row>
    <row r="6" spans="1:9" x14ac:dyDescent="0.3">
      <c r="A6" s="11"/>
      <c r="B6" s="11" t="s">
        <v>36</v>
      </c>
      <c r="C6" s="68">
        <v>0</v>
      </c>
      <c r="D6" s="68">
        <v>0</v>
      </c>
      <c r="E6" s="72">
        <v>0</v>
      </c>
      <c r="F6" s="72">
        <v>0</v>
      </c>
      <c r="G6" s="72">
        <v>0</v>
      </c>
    </row>
    <row r="7" spans="1:9" ht="15" customHeight="1" x14ac:dyDescent="0.3">
      <c r="A7" s="33"/>
      <c r="B7" s="33"/>
      <c r="C7" s="76"/>
      <c r="D7" s="76"/>
      <c r="E7" s="77"/>
      <c r="F7" s="77"/>
      <c r="G7" s="77"/>
    </row>
    <row r="8" spans="1:9" x14ac:dyDescent="0.3">
      <c r="A8" s="11"/>
      <c r="B8" s="11" t="s">
        <v>37</v>
      </c>
      <c r="C8" s="68">
        <v>0</v>
      </c>
      <c r="D8" s="68">
        <v>0</v>
      </c>
      <c r="E8" s="72">
        <v>0</v>
      </c>
      <c r="F8" s="72">
        <v>0</v>
      </c>
      <c r="G8" s="72">
        <v>0</v>
      </c>
    </row>
    <row r="9" spans="1:9" x14ac:dyDescent="0.3">
      <c r="A9" s="15"/>
      <c r="B9" s="15"/>
      <c r="C9" s="76"/>
      <c r="D9" s="76"/>
      <c r="E9" s="77"/>
      <c r="F9" s="77"/>
      <c r="G9" s="77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A13" workbookViewId="0">
      <selection activeCell="A39" sqref="A39:XFD39"/>
    </sheetView>
  </sheetViews>
  <sheetFormatPr defaultRowHeight="14.4" x14ac:dyDescent="0.3"/>
  <cols>
    <col min="1" max="1" width="10" customWidth="1"/>
    <col min="2" max="2" width="39.21875" customWidth="1"/>
    <col min="3" max="7" width="19.44140625" customWidth="1"/>
    <col min="8" max="9" width="24.33203125" customWidth="1"/>
  </cols>
  <sheetData>
    <row r="1" spans="1:9" ht="17.399999999999999" x14ac:dyDescent="0.3">
      <c r="A1" s="5"/>
      <c r="B1" s="5"/>
      <c r="C1" s="22"/>
      <c r="D1" s="22"/>
      <c r="E1" s="5"/>
      <c r="F1" s="5"/>
      <c r="G1" s="5"/>
      <c r="H1" s="6"/>
      <c r="I1" s="6"/>
    </row>
    <row r="2" spans="1:9" ht="18" customHeight="1" x14ac:dyDescent="0.3">
      <c r="A2" s="96" t="s">
        <v>14</v>
      </c>
      <c r="B2" s="96"/>
      <c r="C2" s="96"/>
      <c r="D2" s="96"/>
      <c r="E2" s="96"/>
      <c r="F2" s="96"/>
      <c r="G2" s="96"/>
      <c r="H2" s="35"/>
      <c r="I2" s="35"/>
    </row>
    <row r="3" spans="1:9" ht="17.399999999999999" x14ac:dyDescent="0.3">
      <c r="A3" s="5"/>
      <c r="B3" s="5"/>
      <c r="C3" s="22"/>
      <c r="D3" s="22"/>
      <c r="E3" s="5"/>
      <c r="F3" s="5"/>
      <c r="G3" s="5"/>
      <c r="H3" s="6"/>
      <c r="I3" s="6"/>
    </row>
    <row r="4" spans="1:9" ht="26.4" x14ac:dyDescent="0.3">
      <c r="A4" s="50" t="s">
        <v>45</v>
      </c>
      <c r="B4" s="50" t="s">
        <v>41</v>
      </c>
      <c r="C4" s="41" t="s">
        <v>51</v>
      </c>
      <c r="D4" s="41" t="s">
        <v>47</v>
      </c>
      <c r="E4" s="42" t="s">
        <v>48</v>
      </c>
      <c r="F4" s="42" t="s">
        <v>49</v>
      </c>
      <c r="G4" s="42" t="s">
        <v>50</v>
      </c>
    </row>
    <row r="5" spans="1:9" s="45" customFormat="1" ht="10.199999999999999" x14ac:dyDescent="0.2">
      <c r="A5" s="57">
        <v>1</v>
      </c>
      <c r="B5" s="51">
        <v>2</v>
      </c>
      <c r="C5" s="46">
        <v>3</v>
      </c>
      <c r="D5" s="46">
        <v>4</v>
      </c>
      <c r="E5" s="47">
        <v>5</v>
      </c>
      <c r="F5" s="47">
        <v>6</v>
      </c>
      <c r="G5" s="47">
        <v>7</v>
      </c>
    </row>
    <row r="6" spans="1:9" ht="26.4" x14ac:dyDescent="0.3">
      <c r="A6" s="88" t="s">
        <v>63</v>
      </c>
      <c r="B6" s="59" t="s">
        <v>64</v>
      </c>
      <c r="C6" s="82">
        <f>C7</f>
        <v>31147482.800000001</v>
      </c>
      <c r="D6" s="82">
        <f t="shared" ref="D6:G6" si="0">D7</f>
        <v>14817384</v>
      </c>
      <c r="E6" s="83">
        <f t="shared" si="0"/>
        <v>2676500.0099999998</v>
      </c>
      <c r="F6" s="83">
        <f t="shared" si="0"/>
        <v>3369700.01</v>
      </c>
      <c r="G6" s="83">
        <f t="shared" si="0"/>
        <v>23000400.010000002</v>
      </c>
    </row>
    <row r="7" spans="1:9" ht="26.4" x14ac:dyDescent="0.3">
      <c r="A7" s="88" t="s">
        <v>65</v>
      </c>
      <c r="B7" s="59" t="s">
        <v>64</v>
      </c>
      <c r="C7" s="78">
        <f>SUM(C8:C9)</f>
        <v>31147482.800000001</v>
      </c>
      <c r="D7" s="78">
        <f t="shared" ref="D7:G7" si="1">SUM(D8:D9)</f>
        <v>14817384</v>
      </c>
      <c r="E7" s="84">
        <f t="shared" si="1"/>
        <v>2676500.0099999998</v>
      </c>
      <c r="F7" s="84">
        <f t="shared" si="1"/>
        <v>3369700.01</v>
      </c>
      <c r="G7" s="84">
        <f t="shared" si="1"/>
        <v>23000400.010000002</v>
      </c>
    </row>
    <row r="8" spans="1:9" x14ac:dyDescent="0.3">
      <c r="A8" s="92" t="s">
        <v>66</v>
      </c>
      <c r="B8" s="59" t="s">
        <v>42</v>
      </c>
      <c r="C8" s="78">
        <f>C13+C20+C31+C35+0.01</f>
        <v>31146020.530000001</v>
      </c>
      <c r="D8" s="78">
        <f>D13+D20+D31+D35</f>
        <v>14817384</v>
      </c>
      <c r="E8" s="84">
        <f t="shared" ref="E8:G8" si="2">E13+E20+E31+E35+0.01</f>
        <v>2676500.0099999998</v>
      </c>
      <c r="F8" s="84">
        <f t="shared" si="2"/>
        <v>3369700.01</v>
      </c>
      <c r="G8" s="84">
        <f t="shared" si="2"/>
        <v>23000400.010000002</v>
      </c>
    </row>
    <row r="9" spans="1:9" ht="26.4" x14ac:dyDescent="0.3">
      <c r="A9" s="92">
        <v>51011</v>
      </c>
      <c r="B9" s="59" t="s">
        <v>67</v>
      </c>
      <c r="C9" s="78">
        <f>C27</f>
        <v>1462.27</v>
      </c>
      <c r="D9" s="78">
        <f t="shared" ref="D9:G9" si="3">D27</f>
        <v>0</v>
      </c>
      <c r="E9" s="84">
        <f t="shared" si="3"/>
        <v>0</v>
      </c>
      <c r="F9" s="84">
        <f t="shared" si="3"/>
        <v>0</v>
      </c>
      <c r="G9" s="84">
        <f t="shared" si="3"/>
        <v>0</v>
      </c>
    </row>
    <row r="10" spans="1:9" x14ac:dyDescent="0.3">
      <c r="A10" s="59">
        <v>21</v>
      </c>
      <c r="B10" s="61" t="s">
        <v>68</v>
      </c>
      <c r="C10" s="78">
        <f>C11</f>
        <v>31147482.789999999</v>
      </c>
      <c r="D10" s="78">
        <f t="shared" ref="D10:G10" si="4">D11</f>
        <v>14817384</v>
      </c>
      <c r="E10" s="84">
        <f t="shared" si="4"/>
        <v>2676500</v>
      </c>
      <c r="F10" s="84">
        <f t="shared" si="4"/>
        <v>3369700</v>
      </c>
      <c r="G10" s="84">
        <f t="shared" si="4"/>
        <v>23000400</v>
      </c>
    </row>
    <row r="11" spans="1:9" x14ac:dyDescent="0.3">
      <c r="A11" s="93">
        <v>2124</v>
      </c>
      <c r="B11" s="61" t="s">
        <v>69</v>
      </c>
      <c r="C11" s="78">
        <f>C12+C19+C30+C34</f>
        <v>31147482.789999999</v>
      </c>
      <c r="D11" s="78">
        <f t="shared" ref="D11:G11" si="5">D12+D19+D30+D34</f>
        <v>14817384</v>
      </c>
      <c r="E11" s="84">
        <f t="shared" si="5"/>
        <v>2676500</v>
      </c>
      <c r="F11" s="84">
        <f t="shared" si="5"/>
        <v>3369700</v>
      </c>
      <c r="G11" s="84">
        <f t="shared" si="5"/>
        <v>23000400</v>
      </c>
    </row>
    <row r="12" spans="1:9" x14ac:dyDescent="0.3">
      <c r="A12" s="61" t="s">
        <v>70</v>
      </c>
      <c r="B12" s="61" t="s">
        <v>74</v>
      </c>
      <c r="C12" s="78">
        <f>C13</f>
        <v>29618230.050000001</v>
      </c>
      <c r="D12" s="78">
        <f t="shared" ref="D12:G12" si="6">D13</f>
        <v>11974722</v>
      </c>
      <c r="E12" s="84">
        <f t="shared" si="6"/>
        <v>80000</v>
      </c>
      <c r="F12" s="84">
        <f t="shared" si="6"/>
        <v>561500</v>
      </c>
      <c r="G12" s="84">
        <f t="shared" si="6"/>
        <v>20097000</v>
      </c>
    </row>
    <row r="13" spans="1:9" x14ac:dyDescent="0.3">
      <c r="A13" s="94">
        <v>11</v>
      </c>
      <c r="B13" s="80" t="s">
        <v>42</v>
      </c>
      <c r="C13" s="81">
        <f>SUM(C15:C18)</f>
        <v>29618230.050000001</v>
      </c>
      <c r="D13" s="81">
        <f t="shared" ref="D13:G13" si="7">SUM(D15:D18)</f>
        <v>11974722</v>
      </c>
      <c r="E13" s="85">
        <f t="shared" si="7"/>
        <v>80000</v>
      </c>
      <c r="F13" s="85">
        <f t="shared" si="7"/>
        <v>561500</v>
      </c>
      <c r="G13" s="85">
        <f t="shared" si="7"/>
        <v>20097000</v>
      </c>
    </row>
    <row r="14" spans="1:9" x14ac:dyDescent="0.3">
      <c r="A14" s="90">
        <v>3</v>
      </c>
      <c r="B14" s="49" t="s">
        <v>7</v>
      </c>
      <c r="C14" s="79">
        <f>SUM(C15:C18)</f>
        <v>29618230.050000001</v>
      </c>
      <c r="D14" s="79">
        <f t="shared" ref="D14:G14" si="8">SUM(D15:D18)</f>
        <v>11974722</v>
      </c>
      <c r="E14" s="87">
        <f t="shared" si="8"/>
        <v>80000</v>
      </c>
      <c r="F14" s="87">
        <f t="shared" si="8"/>
        <v>561500</v>
      </c>
      <c r="G14" s="87">
        <f t="shared" si="8"/>
        <v>20097000</v>
      </c>
    </row>
    <row r="15" spans="1:9" x14ac:dyDescent="0.3">
      <c r="A15" s="89">
        <v>32</v>
      </c>
      <c r="B15" s="49" t="s">
        <v>16</v>
      </c>
      <c r="C15" s="79">
        <v>5841318.4299999997</v>
      </c>
      <c r="D15" s="79">
        <v>4085154</v>
      </c>
      <c r="E15" s="87">
        <v>80000</v>
      </c>
      <c r="F15" s="87">
        <v>561500</v>
      </c>
      <c r="G15" s="87">
        <v>3977000</v>
      </c>
    </row>
    <row r="16" spans="1:9" x14ac:dyDescent="0.3">
      <c r="A16" s="89">
        <v>34</v>
      </c>
      <c r="B16" s="49" t="s">
        <v>55</v>
      </c>
      <c r="C16" s="79">
        <v>0</v>
      </c>
      <c r="D16" s="79">
        <v>0</v>
      </c>
      <c r="E16" s="87">
        <v>0</v>
      </c>
      <c r="F16" s="87">
        <v>0</v>
      </c>
      <c r="G16" s="87">
        <v>0</v>
      </c>
    </row>
    <row r="17" spans="1:7" ht="26.4" x14ac:dyDescent="0.3">
      <c r="A17" s="89">
        <v>36</v>
      </c>
      <c r="B17" s="49" t="s">
        <v>56</v>
      </c>
      <c r="C17" s="79">
        <v>20912799.18</v>
      </c>
      <c r="D17" s="79">
        <v>7668500</v>
      </c>
      <c r="E17" s="87">
        <v>0</v>
      </c>
      <c r="F17" s="87">
        <v>0</v>
      </c>
      <c r="G17" s="87">
        <v>12300000</v>
      </c>
    </row>
    <row r="18" spans="1:7" x14ac:dyDescent="0.3">
      <c r="A18" s="89">
        <v>38</v>
      </c>
      <c r="B18" s="49" t="s">
        <v>57</v>
      </c>
      <c r="C18" s="79">
        <v>2864112.44</v>
      </c>
      <c r="D18" s="79">
        <v>221068</v>
      </c>
      <c r="E18" s="87">
        <v>0</v>
      </c>
      <c r="F18" s="87">
        <v>0</v>
      </c>
      <c r="G18" s="87">
        <v>3820000</v>
      </c>
    </row>
    <row r="19" spans="1:7" x14ac:dyDescent="0.3">
      <c r="A19" s="61" t="s">
        <v>71</v>
      </c>
      <c r="B19" s="61" t="s">
        <v>75</v>
      </c>
      <c r="C19" s="78">
        <f>C20+C27</f>
        <v>1505000.95</v>
      </c>
      <c r="D19" s="78">
        <f t="shared" ref="D19:G19" si="9">D20+D27</f>
        <v>2794262</v>
      </c>
      <c r="E19" s="84">
        <f t="shared" si="9"/>
        <v>2548600</v>
      </c>
      <c r="F19" s="84">
        <f t="shared" si="9"/>
        <v>2722000</v>
      </c>
      <c r="G19" s="84">
        <f t="shared" si="9"/>
        <v>2774700</v>
      </c>
    </row>
    <row r="20" spans="1:7" x14ac:dyDescent="0.3">
      <c r="A20" s="94">
        <v>11</v>
      </c>
      <c r="B20" s="80" t="s">
        <v>42</v>
      </c>
      <c r="C20" s="81">
        <f>C22+C23+C24+C26</f>
        <v>1503538.68</v>
      </c>
      <c r="D20" s="81">
        <f>D22+D23+D24+D26</f>
        <v>2794262</v>
      </c>
      <c r="E20" s="85">
        <f t="shared" ref="E20:G20" si="10">E22+E23+E24+E26</f>
        <v>2548600</v>
      </c>
      <c r="F20" s="85">
        <f t="shared" si="10"/>
        <v>2722000</v>
      </c>
      <c r="G20" s="85">
        <f t="shared" si="10"/>
        <v>2774700</v>
      </c>
    </row>
    <row r="21" spans="1:7" x14ac:dyDescent="0.3">
      <c r="A21" s="90">
        <v>3</v>
      </c>
      <c r="B21" s="49" t="s">
        <v>7</v>
      </c>
      <c r="C21" s="79">
        <f>SUM(C22:C24)</f>
        <v>1496996.54</v>
      </c>
      <c r="D21" s="79">
        <f t="shared" ref="D21:G21" si="11">SUM(D22:D24)</f>
        <v>2732012</v>
      </c>
      <c r="E21" s="87">
        <f t="shared" si="11"/>
        <v>2537400</v>
      </c>
      <c r="F21" s="87">
        <f t="shared" si="11"/>
        <v>2709000</v>
      </c>
      <c r="G21" s="87">
        <f t="shared" si="11"/>
        <v>2759700</v>
      </c>
    </row>
    <row r="22" spans="1:7" x14ac:dyDescent="0.3">
      <c r="A22" s="89">
        <v>31</v>
      </c>
      <c r="B22" s="49" t="s">
        <v>8</v>
      </c>
      <c r="C22" s="79">
        <v>1085523.6200000001</v>
      </c>
      <c r="D22" s="75">
        <v>1980800</v>
      </c>
      <c r="E22" s="86">
        <v>1902000</v>
      </c>
      <c r="F22" s="86">
        <v>1991000</v>
      </c>
      <c r="G22" s="86">
        <v>2033000</v>
      </c>
    </row>
    <row r="23" spans="1:7" x14ac:dyDescent="0.3">
      <c r="A23" s="89">
        <v>32</v>
      </c>
      <c r="B23" s="49" t="s">
        <v>16</v>
      </c>
      <c r="C23" s="79">
        <v>411471.23</v>
      </c>
      <c r="D23" s="75">
        <v>750967</v>
      </c>
      <c r="E23" s="86">
        <v>635150</v>
      </c>
      <c r="F23" s="86">
        <v>717750</v>
      </c>
      <c r="G23" s="86">
        <v>726450</v>
      </c>
    </row>
    <row r="24" spans="1:7" x14ac:dyDescent="0.3">
      <c r="A24" s="89">
        <v>34</v>
      </c>
      <c r="B24" s="49" t="s">
        <v>55</v>
      </c>
      <c r="C24" s="79">
        <v>1.69</v>
      </c>
      <c r="D24" s="75">
        <v>245</v>
      </c>
      <c r="E24" s="86">
        <v>250</v>
      </c>
      <c r="F24" s="86">
        <v>250</v>
      </c>
      <c r="G24" s="86">
        <v>250</v>
      </c>
    </row>
    <row r="25" spans="1:7" x14ac:dyDescent="0.3">
      <c r="A25" s="90">
        <v>4</v>
      </c>
      <c r="B25" s="49" t="s">
        <v>9</v>
      </c>
      <c r="C25" s="79">
        <f>SUM(C26)</f>
        <v>6542.14</v>
      </c>
      <c r="D25" s="79">
        <f t="shared" ref="D25:G25" si="12">SUM(D26)</f>
        <v>62250</v>
      </c>
      <c r="E25" s="87">
        <f t="shared" si="12"/>
        <v>11200</v>
      </c>
      <c r="F25" s="87">
        <f t="shared" si="12"/>
        <v>13000</v>
      </c>
      <c r="G25" s="87">
        <f t="shared" si="12"/>
        <v>15000</v>
      </c>
    </row>
    <row r="26" spans="1:7" ht="26.4" x14ac:dyDescent="0.3">
      <c r="A26" s="89">
        <v>42</v>
      </c>
      <c r="B26" s="49" t="s">
        <v>58</v>
      </c>
      <c r="C26" s="79">
        <v>6542.14</v>
      </c>
      <c r="D26" s="79">
        <v>62250</v>
      </c>
      <c r="E26" s="87">
        <v>11200</v>
      </c>
      <c r="F26" s="87">
        <v>13000</v>
      </c>
      <c r="G26" s="87">
        <v>15000</v>
      </c>
    </row>
    <row r="27" spans="1:7" ht="26.4" x14ac:dyDescent="0.3">
      <c r="A27" s="95">
        <v>51011</v>
      </c>
      <c r="B27" s="60" t="s">
        <v>67</v>
      </c>
      <c r="C27" s="81">
        <f>C29</f>
        <v>1462.27</v>
      </c>
      <c r="D27" s="81">
        <f>D29</f>
        <v>0</v>
      </c>
      <c r="E27" s="85">
        <f>E29</f>
        <v>0</v>
      </c>
      <c r="F27" s="85">
        <f>F29</f>
        <v>0</v>
      </c>
      <c r="G27" s="85">
        <f>G29</f>
        <v>0</v>
      </c>
    </row>
    <row r="28" spans="1:7" x14ac:dyDescent="0.3">
      <c r="A28" s="90">
        <v>3</v>
      </c>
      <c r="B28" s="49" t="s">
        <v>7</v>
      </c>
      <c r="C28" s="79">
        <f>SUM(C29)</f>
        <v>1462.27</v>
      </c>
      <c r="D28" s="79">
        <f t="shared" ref="D28:G28" si="13">SUM(D29)</f>
        <v>0</v>
      </c>
      <c r="E28" s="87">
        <f t="shared" si="13"/>
        <v>0</v>
      </c>
      <c r="F28" s="87">
        <f t="shared" si="13"/>
        <v>0</v>
      </c>
      <c r="G28" s="87">
        <f t="shared" si="13"/>
        <v>0</v>
      </c>
    </row>
    <row r="29" spans="1:7" x14ac:dyDescent="0.3">
      <c r="A29" s="89">
        <v>32</v>
      </c>
      <c r="B29" s="49" t="s">
        <v>16</v>
      </c>
      <c r="C29" s="79">
        <v>1462.27</v>
      </c>
      <c r="D29" s="75">
        <v>0</v>
      </c>
      <c r="E29" s="86">
        <v>0</v>
      </c>
      <c r="F29" s="86">
        <v>0</v>
      </c>
      <c r="G29" s="86">
        <v>0</v>
      </c>
    </row>
    <row r="30" spans="1:7" x14ac:dyDescent="0.3">
      <c r="A30" s="61" t="s">
        <v>72</v>
      </c>
      <c r="B30" s="61" t="s">
        <v>76</v>
      </c>
      <c r="C30" s="78">
        <f>C31</f>
        <v>0</v>
      </c>
      <c r="D30" s="78">
        <f t="shared" ref="D30:G30" si="14">D31</f>
        <v>0</v>
      </c>
      <c r="E30" s="84">
        <f t="shared" si="14"/>
        <v>17100</v>
      </c>
      <c r="F30" s="84">
        <f t="shared" si="14"/>
        <v>55100</v>
      </c>
      <c r="G30" s="84">
        <f t="shared" si="14"/>
        <v>55100</v>
      </c>
    </row>
    <row r="31" spans="1:7" x14ac:dyDescent="0.3">
      <c r="A31" s="95">
        <v>11</v>
      </c>
      <c r="B31" s="60" t="s">
        <v>42</v>
      </c>
      <c r="C31" s="81">
        <f>C33</f>
        <v>0</v>
      </c>
      <c r="D31" s="81">
        <f>D33</f>
        <v>0</v>
      </c>
      <c r="E31" s="85">
        <f>E33</f>
        <v>17100</v>
      </c>
      <c r="F31" s="85">
        <f>F33</f>
        <v>55100</v>
      </c>
      <c r="G31" s="85">
        <f>G33</f>
        <v>55100</v>
      </c>
    </row>
    <row r="32" spans="1:7" x14ac:dyDescent="0.3">
      <c r="A32" s="90">
        <v>3</v>
      </c>
      <c r="B32" s="49" t="s">
        <v>7</v>
      </c>
      <c r="C32" s="79">
        <f>SUM(C33)</f>
        <v>0</v>
      </c>
      <c r="D32" s="79">
        <f t="shared" ref="D32:G32" si="15">SUM(D33)</f>
        <v>0</v>
      </c>
      <c r="E32" s="87">
        <f t="shared" si="15"/>
        <v>17100</v>
      </c>
      <c r="F32" s="87">
        <f t="shared" si="15"/>
        <v>55100</v>
      </c>
      <c r="G32" s="87">
        <f t="shared" si="15"/>
        <v>55100</v>
      </c>
    </row>
    <row r="33" spans="1:7" x14ac:dyDescent="0.3">
      <c r="A33" s="89">
        <v>32</v>
      </c>
      <c r="B33" s="49" t="s">
        <v>16</v>
      </c>
      <c r="C33" s="79">
        <v>0</v>
      </c>
      <c r="D33" s="75">
        <v>0</v>
      </c>
      <c r="E33" s="86">
        <v>17100</v>
      </c>
      <c r="F33" s="86">
        <v>55100</v>
      </c>
      <c r="G33" s="86">
        <v>55100</v>
      </c>
    </row>
    <row r="34" spans="1:7" ht="26.4" x14ac:dyDescent="0.3">
      <c r="A34" s="61" t="s">
        <v>73</v>
      </c>
      <c r="B34" s="61" t="s">
        <v>77</v>
      </c>
      <c r="C34" s="78">
        <f>C35</f>
        <v>24251.79</v>
      </c>
      <c r="D34" s="78">
        <f t="shared" ref="D34:G34" si="16">D35</f>
        <v>48400</v>
      </c>
      <c r="E34" s="84">
        <f t="shared" si="16"/>
        <v>30800</v>
      </c>
      <c r="F34" s="84">
        <f t="shared" si="16"/>
        <v>31100</v>
      </c>
      <c r="G34" s="84">
        <f t="shared" si="16"/>
        <v>73600</v>
      </c>
    </row>
    <row r="35" spans="1:7" x14ac:dyDescent="0.3">
      <c r="A35" s="95">
        <v>11</v>
      </c>
      <c r="B35" s="60" t="s">
        <v>42</v>
      </c>
      <c r="C35" s="81">
        <f>C37</f>
        <v>24251.79</v>
      </c>
      <c r="D35" s="81">
        <f>D37</f>
        <v>48400</v>
      </c>
      <c r="E35" s="85">
        <f>E37</f>
        <v>30800</v>
      </c>
      <c r="F35" s="85">
        <f>F37</f>
        <v>31100</v>
      </c>
      <c r="G35" s="85">
        <f>G37</f>
        <v>73600</v>
      </c>
    </row>
    <row r="36" spans="1:7" x14ac:dyDescent="0.3">
      <c r="A36" s="90">
        <v>4</v>
      </c>
      <c r="B36" s="49" t="s">
        <v>9</v>
      </c>
      <c r="C36" s="79">
        <f>SUM(C37)</f>
        <v>24251.79</v>
      </c>
      <c r="D36" s="79">
        <f t="shared" ref="D36:G36" si="17">SUM(D37)</f>
        <v>48400</v>
      </c>
      <c r="E36" s="87">
        <f t="shared" si="17"/>
        <v>30800</v>
      </c>
      <c r="F36" s="87">
        <f t="shared" si="17"/>
        <v>31100</v>
      </c>
      <c r="G36" s="87">
        <f t="shared" si="17"/>
        <v>73600</v>
      </c>
    </row>
    <row r="37" spans="1:7" ht="26.4" x14ac:dyDescent="0.3">
      <c r="A37" s="89">
        <v>42</v>
      </c>
      <c r="B37" s="49" t="s">
        <v>58</v>
      </c>
      <c r="C37" s="79">
        <v>24251.79</v>
      </c>
      <c r="D37" s="75">
        <v>48400</v>
      </c>
      <c r="E37" s="86">
        <v>30800</v>
      </c>
      <c r="F37" s="86">
        <v>31100</v>
      </c>
      <c r="G37" s="86">
        <v>73600</v>
      </c>
    </row>
    <row r="39" spans="1:7" x14ac:dyDescent="0.3">
      <c r="C39" s="91"/>
      <c r="D39" s="91"/>
      <c r="E39" s="91"/>
      <c r="F39" s="91"/>
      <c r="G39" s="91"/>
    </row>
  </sheetData>
  <mergeCells count="1">
    <mergeCell ref="A2:G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Vlatka Prskalo</cp:lastModifiedBy>
  <cp:lastPrinted>2023-09-18T13:45:56Z</cp:lastPrinted>
  <dcterms:created xsi:type="dcterms:W3CDTF">2022-08-12T12:51:27Z</dcterms:created>
  <dcterms:modified xsi:type="dcterms:W3CDTF">2026-01-21T13:03:40Z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